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55"/>
  </bookViews>
  <sheets>
    <sheet name="year wise allocation" sheetId="2" r:id="rId1"/>
    <sheet name="estimates for salary" sheetId="3" state="hidden" r:id="rId2"/>
    <sheet name="New NT post provision" sheetId="4" state="hidden" r:id="rId3"/>
    <sheet name="allocation within 300crore" sheetId="5" state="hidden" r:id="rId4"/>
  </sheets>
  <definedNames>
    <definedName name="_xlnm._FilterDatabase" localSheetId="0" hidden="1">'year wise allocation'!$A$3:$G$19</definedName>
    <definedName name="_xlnm.Print_Titles" localSheetId="0">'year wise allocation'!$3:$3</definedName>
  </definedNames>
  <calcPr calcId="152511"/>
</workbook>
</file>

<file path=xl/calcChain.xml><?xml version="1.0" encoding="utf-8"?>
<calcChain xmlns="http://schemas.openxmlformats.org/spreadsheetml/2006/main">
  <c r="G114" i="2"/>
  <c r="E119"/>
  <c r="E86" l="1"/>
  <c r="E78"/>
  <c r="E67"/>
  <c r="E44"/>
  <c r="E19"/>
  <c r="F19" l="1"/>
  <c r="G19"/>
  <c r="E114" l="1"/>
  <c r="E98"/>
  <c r="E93"/>
  <c r="D5"/>
  <c r="E99" l="1"/>
  <c r="E115" s="1"/>
  <c r="E120" s="1"/>
  <c r="G119"/>
  <c r="G78"/>
  <c r="G86"/>
  <c r="G98"/>
  <c r="F119"/>
  <c r="F108"/>
  <c r="F114" s="1"/>
  <c r="G93" l="1"/>
  <c r="G67"/>
  <c r="G44"/>
  <c r="G99" l="1"/>
  <c r="G115" s="1"/>
  <c r="G120" s="1"/>
  <c r="F98"/>
  <c r="F93"/>
  <c r="F78"/>
  <c r="F86"/>
  <c r="F67"/>
  <c r="F44"/>
  <c r="F99" l="1"/>
  <c r="F115" s="1"/>
  <c r="F120" s="1"/>
  <c r="D114"/>
  <c r="D119"/>
  <c r="D98" l="1"/>
  <c r="D78" l="1"/>
  <c r="D86"/>
  <c r="D44"/>
  <c r="D93"/>
  <c r="D67"/>
  <c r="D19" l="1"/>
  <c r="D99" s="1"/>
  <c r="C38" i="5" l="1"/>
  <c r="F36"/>
  <c r="E36"/>
  <c r="D36"/>
  <c r="C33"/>
  <c r="F37"/>
  <c r="E37"/>
  <c r="D37"/>
  <c r="C23"/>
  <c r="D30"/>
  <c r="E30"/>
  <c r="F30"/>
  <c r="D31"/>
  <c r="E31"/>
  <c r="F31"/>
  <c r="D32"/>
  <c r="E32"/>
  <c r="F32"/>
  <c r="F29"/>
  <c r="E29"/>
  <c r="D29"/>
  <c r="D21"/>
  <c r="E21"/>
  <c r="F21"/>
  <c r="D22"/>
  <c r="E22"/>
  <c r="F22"/>
  <c r="F18"/>
  <c r="E18"/>
  <c r="D18"/>
  <c r="F14"/>
  <c r="E14"/>
  <c r="D14"/>
  <c r="D7"/>
  <c r="E7"/>
  <c r="F7"/>
  <c r="D8"/>
  <c r="E8"/>
  <c r="F8"/>
  <c r="D9"/>
  <c r="E9"/>
  <c r="F9"/>
  <c r="D10"/>
  <c r="E10"/>
  <c r="F10"/>
  <c r="D11"/>
  <c r="E11"/>
  <c r="F11"/>
  <c r="F6"/>
  <c r="E6"/>
  <c r="D6"/>
  <c r="E33"/>
  <c r="C12"/>
  <c r="C15"/>
  <c r="E15" s="1"/>
  <c r="D38" l="1"/>
  <c r="E38"/>
  <c r="F38"/>
  <c r="G29"/>
  <c r="G36"/>
  <c r="G37"/>
  <c r="G32"/>
  <c r="G31"/>
  <c r="G10"/>
  <c r="G8"/>
  <c r="G6"/>
  <c r="G9"/>
  <c r="G7"/>
  <c r="G14"/>
  <c r="G11"/>
  <c r="E12"/>
  <c r="G22"/>
  <c r="F33"/>
  <c r="D33"/>
  <c r="F15"/>
  <c r="D15"/>
  <c r="F12"/>
  <c r="D12"/>
  <c r="G18"/>
  <c r="G21"/>
  <c r="G30"/>
  <c r="G38" l="1"/>
  <c r="G12"/>
  <c r="C34"/>
  <c r="C39" s="1"/>
  <c r="D19"/>
  <c r="F19"/>
  <c r="F23" s="1"/>
  <c r="F34" s="1"/>
  <c r="F39" s="1"/>
  <c r="E19"/>
  <c r="E23" s="1"/>
  <c r="E34" s="1"/>
  <c r="E39" s="1"/>
  <c r="G15"/>
  <c r="G33"/>
  <c r="G19" l="1"/>
  <c r="D23"/>
  <c r="G23" l="1"/>
  <c r="G34" s="1"/>
  <c r="G39" s="1"/>
  <c r="D34"/>
  <c r="D39" s="1"/>
  <c r="E10" i="4"/>
  <c r="F10" s="1"/>
  <c r="E21"/>
  <c r="F21" s="1"/>
  <c r="E24"/>
  <c r="F24" s="1"/>
  <c r="G24" s="1"/>
  <c r="H24" s="1"/>
  <c r="E22"/>
  <c r="F22" s="1"/>
  <c r="G22" s="1"/>
  <c r="H22" s="1"/>
  <c r="E20"/>
  <c r="F20" s="1"/>
  <c r="G20" s="1"/>
  <c r="H20" s="1"/>
  <c r="E15"/>
  <c r="F15" s="1"/>
  <c r="G15" s="1"/>
  <c r="H15" s="1"/>
  <c r="E13"/>
  <c r="F13" s="1"/>
  <c r="G13" s="1"/>
  <c r="H13" s="1"/>
  <c r="E11"/>
  <c r="F11" s="1"/>
  <c r="G11" s="1"/>
  <c r="H11" s="1"/>
  <c r="E8"/>
  <c r="F8" s="1"/>
  <c r="G8" s="1"/>
  <c r="H8" s="1"/>
  <c r="E6"/>
  <c r="F6" s="1"/>
  <c r="G6" s="1"/>
  <c r="H6" s="1"/>
  <c r="E23"/>
  <c r="F23" s="1"/>
  <c r="G23" s="1"/>
  <c r="H23" s="1"/>
  <c r="E19"/>
  <c r="F19" s="1"/>
  <c r="E18"/>
  <c r="F18" s="1"/>
  <c r="G18" s="1"/>
  <c r="H18" s="1"/>
  <c r="D27"/>
  <c r="E26"/>
  <c r="F26" s="1"/>
  <c r="G26" s="1"/>
  <c r="H26" s="1"/>
  <c r="E25"/>
  <c r="F25" s="1"/>
  <c r="G25" s="1"/>
  <c r="H25" s="1"/>
  <c r="E17"/>
  <c r="F17" s="1"/>
  <c r="G17" s="1"/>
  <c r="H17" s="1"/>
  <c r="E16"/>
  <c r="F16" s="1"/>
  <c r="G16" s="1"/>
  <c r="H16" s="1"/>
  <c r="E14"/>
  <c r="F14" s="1"/>
  <c r="G14" s="1"/>
  <c r="H14" s="1"/>
  <c r="E12"/>
  <c r="F12" s="1"/>
  <c r="G12" s="1"/>
  <c r="H12" s="1"/>
  <c r="E9"/>
  <c r="F9" s="1"/>
  <c r="G9" s="1"/>
  <c r="H9" s="1"/>
  <c r="E7"/>
  <c r="F7" s="1"/>
  <c r="G7" s="1"/>
  <c r="H7" s="1"/>
  <c r="E5"/>
  <c r="B90" i="3"/>
  <c r="D89"/>
  <c r="F89" s="1"/>
  <c r="H89" s="1"/>
  <c r="D88"/>
  <c r="F88" s="1"/>
  <c r="H88" s="1"/>
  <c r="D87"/>
  <c r="B86"/>
  <c r="D85"/>
  <c r="F85" s="1"/>
  <c r="H85" s="1"/>
  <c r="D84"/>
  <c r="F84" s="1"/>
  <c r="H84" s="1"/>
  <c r="D83"/>
  <c r="F83" s="1"/>
  <c r="H83" s="1"/>
  <c r="D82"/>
  <c r="F82" s="1"/>
  <c r="H82" s="1"/>
  <c r="D81"/>
  <c r="F81" s="1"/>
  <c r="H81" s="1"/>
  <c r="F80"/>
  <c r="H80" s="1"/>
  <c r="D80"/>
  <c r="D79"/>
  <c r="F79" s="1"/>
  <c r="H79" s="1"/>
  <c r="F78"/>
  <c r="H78" s="1"/>
  <c r="D78"/>
  <c r="D77"/>
  <c r="F77" s="1"/>
  <c r="H77" s="1"/>
  <c r="D76"/>
  <c r="F76" s="1"/>
  <c r="H76" s="1"/>
  <c r="D75"/>
  <c r="F75" s="1"/>
  <c r="H75" s="1"/>
  <c r="D74"/>
  <c r="F74" s="1"/>
  <c r="H74" s="1"/>
  <c r="D73"/>
  <c r="F73" s="1"/>
  <c r="H73" s="1"/>
  <c r="D72"/>
  <c r="F72" s="1"/>
  <c r="H72" s="1"/>
  <c r="D71"/>
  <c r="F71" s="1"/>
  <c r="H71" s="1"/>
  <c r="F70"/>
  <c r="H70" s="1"/>
  <c r="D70"/>
  <c r="D69"/>
  <c r="F69" s="1"/>
  <c r="H69" s="1"/>
  <c r="D68"/>
  <c r="F68" s="1"/>
  <c r="H68" s="1"/>
  <c r="D67"/>
  <c r="F67" s="1"/>
  <c r="H67" s="1"/>
  <c r="D66"/>
  <c r="F66" s="1"/>
  <c r="H66" s="1"/>
  <c r="D65"/>
  <c r="F65" s="1"/>
  <c r="H65" s="1"/>
  <c r="D64"/>
  <c r="F64" s="1"/>
  <c r="H64" s="1"/>
  <c r="D63"/>
  <c r="F63" s="1"/>
  <c r="H63" s="1"/>
  <c r="D62"/>
  <c r="F62" s="1"/>
  <c r="H62" s="1"/>
  <c r="D61"/>
  <c r="F61" s="1"/>
  <c r="H61" s="1"/>
  <c r="D60"/>
  <c r="F60" s="1"/>
  <c r="H60" s="1"/>
  <c r="D59"/>
  <c r="F59" s="1"/>
  <c r="H59" s="1"/>
  <c r="D58"/>
  <c r="F58" s="1"/>
  <c r="H58" s="1"/>
  <c r="D57"/>
  <c r="F57" s="1"/>
  <c r="H57" s="1"/>
  <c r="D56"/>
  <c r="F56" s="1"/>
  <c r="F39"/>
  <c r="C39"/>
  <c r="G38"/>
  <c r="H38" s="1"/>
  <c r="I38" s="1"/>
  <c r="D38"/>
  <c r="E38" s="1"/>
  <c r="G37"/>
  <c r="H37" s="1"/>
  <c r="I37" s="1"/>
  <c r="J37" s="1"/>
  <c r="E37"/>
  <c r="D37"/>
  <c r="G36"/>
  <c r="G39" s="1"/>
  <c r="E36"/>
  <c r="D36"/>
  <c r="F35"/>
  <c r="C35"/>
  <c r="G34"/>
  <c r="H34" s="1"/>
  <c r="I34" s="1"/>
  <c r="D34"/>
  <c r="E34" s="1"/>
  <c r="G33"/>
  <c r="H33" s="1"/>
  <c r="I33" s="1"/>
  <c r="D33"/>
  <c r="E33" s="1"/>
  <c r="G32"/>
  <c r="H32" s="1"/>
  <c r="I32" s="1"/>
  <c r="J32" s="1"/>
  <c r="D32"/>
  <c r="E32" s="1"/>
  <c r="G31"/>
  <c r="H31" s="1"/>
  <c r="I31" s="1"/>
  <c r="D31"/>
  <c r="E31" s="1"/>
  <c r="G30"/>
  <c r="H30" s="1"/>
  <c r="I30" s="1"/>
  <c r="J30" s="1"/>
  <c r="D30"/>
  <c r="E30" s="1"/>
  <c r="G29"/>
  <c r="H29" s="1"/>
  <c r="I29" s="1"/>
  <c r="D29"/>
  <c r="E29" s="1"/>
  <c r="G28"/>
  <c r="H28" s="1"/>
  <c r="I28" s="1"/>
  <c r="J28" s="1"/>
  <c r="D28"/>
  <c r="E28" s="1"/>
  <c r="G27"/>
  <c r="H27" s="1"/>
  <c r="I27" s="1"/>
  <c r="D27"/>
  <c r="E27" s="1"/>
  <c r="G26"/>
  <c r="H26" s="1"/>
  <c r="I26" s="1"/>
  <c r="J26" s="1"/>
  <c r="D26"/>
  <c r="E26" s="1"/>
  <c r="G25"/>
  <c r="H25" s="1"/>
  <c r="I25" s="1"/>
  <c r="D25"/>
  <c r="E25" s="1"/>
  <c r="G24"/>
  <c r="H24" s="1"/>
  <c r="I24" s="1"/>
  <c r="J24" s="1"/>
  <c r="D24"/>
  <c r="E24" s="1"/>
  <c r="G23"/>
  <c r="H23" s="1"/>
  <c r="I23" s="1"/>
  <c r="D23"/>
  <c r="E23" s="1"/>
  <c r="G22"/>
  <c r="H22" s="1"/>
  <c r="I22" s="1"/>
  <c r="J22" s="1"/>
  <c r="D22"/>
  <c r="E22" s="1"/>
  <c r="G21"/>
  <c r="H21" s="1"/>
  <c r="I21" s="1"/>
  <c r="D21"/>
  <c r="E21" s="1"/>
  <c r="G20"/>
  <c r="H20" s="1"/>
  <c r="I20" s="1"/>
  <c r="J20" s="1"/>
  <c r="D20"/>
  <c r="E20" s="1"/>
  <c r="G19"/>
  <c r="H19" s="1"/>
  <c r="I19" s="1"/>
  <c r="D19"/>
  <c r="E19" s="1"/>
  <c r="G18"/>
  <c r="H18" s="1"/>
  <c r="I18" s="1"/>
  <c r="J18" s="1"/>
  <c r="D18"/>
  <c r="E18" s="1"/>
  <c r="G17"/>
  <c r="H17" s="1"/>
  <c r="I17" s="1"/>
  <c r="D17"/>
  <c r="E17" s="1"/>
  <c r="G16"/>
  <c r="H16" s="1"/>
  <c r="I16" s="1"/>
  <c r="J16" s="1"/>
  <c r="D16"/>
  <c r="E16" s="1"/>
  <c r="G15"/>
  <c r="H15" s="1"/>
  <c r="I15" s="1"/>
  <c r="D15"/>
  <c r="E15" s="1"/>
  <c r="G14"/>
  <c r="H14" s="1"/>
  <c r="I14" s="1"/>
  <c r="J14" s="1"/>
  <c r="D14"/>
  <c r="E14" s="1"/>
  <c r="G13"/>
  <c r="H13" s="1"/>
  <c r="I13" s="1"/>
  <c r="D13"/>
  <c r="E13" s="1"/>
  <c r="G12"/>
  <c r="H12" s="1"/>
  <c r="I12" s="1"/>
  <c r="J12" s="1"/>
  <c r="D12"/>
  <c r="E12" s="1"/>
  <c r="G11"/>
  <c r="H11" s="1"/>
  <c r="I11" s="1"/>
  <c r="D11"/>
  <c r="E11" s="1"/>
  <c r="G10"/>
  <c r="H10" s="1"/>
  <c r="I10" s="1"/>
  <c r="J10" s="1"/>
  <c r="D10"/>
  <c r="E10" s="1"/>
  <c r="G9"/>
  <c r="H9" s="1"/>
  <c r="I9" s="1"/>
  <c r="D9"/>
  <c r="E9" s="1"/>
  <c r="G8"/>
  <c r="H8" s="1"/>
  <c r="I8" s="1"/>
  <c r="J8" s="1"/>
  <c r="D8"/>
  <c r="E8" s="1"/>
  <c r="G7"/>
  <c r="H7" s="1"/>
  <c r="I7" s="1"/>
  <c r="D7"/>
  <c r="E7" s="1"/>
  <c r="G6"/>
  <c r="H6" s="1"/>
  <c r="I6" s="1"/>
  <c r="J6" s="1"/>
  <c r="D6"/>
  <c r="E6" s="1"/>
  <c r="G5"/>
  <c r="D5"/>
  <c r="D35" s="1"/>
  <c r="E39" l="1"/>
  <c r="D39"/>
  <c r="J9"/>
  <c r="J13"/>
  <c r="J17"/>
  <c r="J19"/>
  <c r="J21"/>
  <c r="J23"/>
  <c r="J25"/>
  <c r="J27"/>
  <c r="J29"/>
  <c r="J31"/>
  <c r="J33"/>
  <c r="B92"/>
  <c r="G35"/>
  <c r="G41" s="1"/>
  <c r="J7"/>
  <c r="J11"/>
  <c r="J15"/>
  <c r="J38"/>
  <c r="D90"/>
  <c r="J34"/>
  <c r="D41"/>
  <c r="E5"/>
  <c r="E35" s="1"/>
  <c r="E41" s="1"/>
  <c r="F41"/>
  <c r="F87"/>
  <c r="H87" s="1"/>
  <c r="H90" s="1"/>
  <c r="H36"/>
  <c r="I36" s="1"/>
  <c r="H5"/>
  <c r="I5" s="1"/>
  <c r="J5" s="1"/>
  <c r="C41"/>
  <c r="G10" i="4"/>
  <c r="H10" s="1"/>
  <c r="G21"/>
  <c r="H21" s="1"/>
  <c r="G19"/>
  <c r="H19" s="1"/>
  <c r="I26"/>
  <c r="I24"/>
  <c r="I22"/>
  <c r="I17"/>
  <c r="I15"/>
  <c r="I13"/>
  <c r="I11"/>
  <c r="I8"/>
  <c r="I6"/>
  <c r="I25"/>
  <c r="I23"/>
  <c r="I20"/>
  <c r="I18"/>
  <c r="I16"/>
  <c r="I14"/>
  <c r="I12"/>
  <c r="I9"/>
  <c r="I7"/>
  <c r="E27"/>
  <c r="F5"/>
  <c r="F86" i="3"/>
  <c r="I39"/>
  <c r="J36"/>
  <c r="H35"/>
  <c r="H39"/>
  <c r="D86"/>
  <c r="D92" s="1"/>
  <c r="F90"/>
  <c r="H56"/>
  <c r="H86" s="1"/>
  <c r="H92" s="1"/>
  <c r="I35" l="1"/>
  <c r="I41" s="1"/>
  <c r="J39"/>
  <c r="F92"/>
  <c r="J35"/>
  <c r="H41"/>
  <c r="D115" i="2"/>
  <c r="D120" s="1"/>
  <c r="I10" i="4"/>
  <c r="I19"/>
  <c r="I21"/>
  <c r="F27"/>
  <c r="G5"/>
  <c r="H5" s="1"/>
  <c r="J41" i="3" l="1"/>
  <c r="G27" i="4"/>
  <c r="H27" s="1"/>
  <c r="I5"/>
  <c r="I27" l="1"/>
</calcChain>
</file>

<file path=xl/sharedStrings.xml><?xml version="1.0" encoding="utf-8"?>
<sst xmlns="http://schemas.openxmlformats.org/spreadsheetml/2006/main" count="315" uniqueCount="239">
  <si>
    <t>Staff welfare Expenses</t>
  </si>
  <si>
    <t>Retirement and Terminal Benefits</t>
  </si>
  <si>
    <t>LTC Facility</t>
  </si>
  <si>
    <t>Medical Facility</t>
  </si>
  <si>
    <t>Children Education Allowance</t>
  </si>
  <si>
    <t>Honorarium</t>
  </si>
  <si>
    <t>TA/DA Expenses</t>
  </si>
  <si>
    <t>Others (specify)</t>
  </si>
  <si>
    <t>Field work/Participation</t>
  </si>
  <si>
    <t>Seminar/Workshop</t>
  </si>
  <si>
    <t>Payment to visiting Faculty</t>
  </si>
  <si>
    <t>Examination Expenses</t>
  </si>
  <si>
    <t>Student welfare Expenses</t>
  </si>
  <si>
    <t>Admission expenses</t>
  </si>
  <si>
    <t>Convocation Expenses</t>
  </si>
  <si>
    <t>Publications</t>
  </si>
  <si>
    <t>Stipend/means cum merit scholarship</t>
  </si>
  <si>
    <t>Subscription Expenses</t>
  </si>
  <si>
    <t>Electricity and Power</t>
  </si>
  <si>
    <t>water charges</t>
  </si>
  <si>
    <t>Insurance</t>
  </si>
  <si>
    <t>Rent ,Rates and Taxes (incl. Property tax)</t>
  </si>
  <si>
    <t>Telephone and Internet charges</t>
  </si>
  <si>
    <t>Printing and Stationery</t>
  </si>
  <si>
    <t>Travelling and Conveyance Expenses</t>
  </si>
  <si>
    <t>Hospitality</t>
  </si>
  <si>
    <t>Auditors remuneration</t>
  </si>
  <si>
    <t>Professional Charges</t>
  </si>
  <si>
    <t>Advertisement &amp; Publicity</t>
  </si>
  <si>
    <t>Magazine and Journals</t>
  </si>
  <si>
    <t>a) Running Expenses</t>
  </si>
  <si>
    <t>b) Repairs &amp; Maintenance</t>
  </si>
  <si>
    <t>c) Insurance Expenses</t>
  </si>
  <si>
    <t>a) Rent/Lease expenses</t>
  </si>
  <si>
    <t>b)Furniture &amp; Fixtures</t>
  </si>
  <si>
    <t>c)Plant &amp; Machinery</t>
  </si>
  <si>
    <t>d) Office Equipments</t>
  </si>
  <si>
    <t>e) Cleaning material &amp; services</t>
  </si>
  <si>
    <t>a)Interest on fixed loans</t>
  </si>
  <si>
    <t>b)Interest on other loans</t>
  </si>
  <si>
    <t>c)Bank charges</t>
  </si>
  <si>
    <t>d)others (specify)</t>
  </si>
  <si>
    <t>a) Provisition for Bad and Doubtful Debts/Advances</t>
  </si>
  <si>
    <t>b) Irrecovable Balances written off</t>
  </si>
  <si>
    <t>Buildings</t>
  </si>
  <si>
    <t>Vehicles</t>
  </si>
  <si>
    <t>Office Equipments</t>
  </si>
  <si>
    <t>Computers/Peripherals</t>
  </si>
  <si>
    <t>Furniture ,fixtures and fittings</t>
  </si>
  <si>
    <t>Electrical Appliances</t>
  </si>
  <si>
    <t>Science Equipments</t>
  </si>
  <si>
    <t>Sports Equipments</t>
  </si>
  <si>
    <t>Laboratory Expenses</t>
  </si>
  <si>
    <t>Exchange programme</t>
  </si>
  <si>
    <t>Other Academic Expenses</t>
  </si>
  <si>
    <t>College Development</t>
  </si>
  <si>
    <t>Health Centre Expenses</t>
  </si>
  <si>
    <t>Legal Expenses</t>
  </si>
  <si>
    <t>Liveries and Uniforms</t>
  </si>
  <si>
    <t>Meeting expenses</t>
  </si>
  <si>
    <t>Other Office expenses</t>
  </si>
  <si>
    <t>Security Expenses</t>
  </si>
  <si>
    <t>a) Building renovation</t>
  </si>
  <si>
    <t>Intangible assets (Software)</t>
  </si>
  <si>
    <t xml:space="preserve">Library </t>
  </si>
  <si>
    <t>SIKKIM UNIVERSITY , GANGTOK</t>
  </si>
  <si>
    <t>Salaries  and Allowances  (Adhoc Staff)</t>
  </si>
  <si>
    <t>Contribution to Provident Fund etc</t>
  </si>
  <si>
    <t>Basic Facility for women (MS)</t>
  </si>
  <si>
    <t>Coaching Scheme for Sc/ST</t>
  </si>
  <si>
    <t>Travel (MS)</t>
  </si>
  <si>
    <t>Tentative requirement of fund under salary head during XII plan</t>
  </si>
  <si>
    <t xml:space="preserve">Post </t>
  </si>
  <si>
    <t xml:space="preserve">Gross </t>
  </si>
  <si>
    <t>w.e.f Mar 2013 to July 2013</t>
  </si>
  <si>
    <t>w.e.f August 2013 to Feb 2014</t>
  </si>
  <si>
    <t>2013-14</t>
  </si>
  <si>
    <t>Filled-In Post</t>
  </si>
  <si>
    <t xml:space="preserve">Total </t>
  </si>
  <si>
    <t>w.e.f march to July 2013</t>
  </si>
  <si>
    <t>Sanctioned Post</t>
  </si>
  <si>
    <t>10% more</t>
  </si>
  <si>
    <t>w.e.f August to Feb 2013</t>
  </si>
  <si>
    <t>Driver</t>
  </si>
  <si>
    <t>Library Attendent</t>
  </si>
  <si>
    <t>Labouratory Attendent</t>
  </si>
  <si>
    <t>LDC</t>
  </si>
  <si>
    <t>UDC</t>
  </si>
  <si>
    <t>Technical Assistant</t>
  </si>
  <si>
    <t>Hindi Translator</t>
  </si>
  <si>
    <t>ASSISTANT</t>
  </si>
  <si>
    <t>PA</t>
  </si>
  <si>
    <t>NURSE</t>
  </si>
  <si>
    <t>SECTION OFFICER</t>
  </si>
  <si>
    <t>PS</t>
  </si>
  <si>
    <t>Hindi Officer</t>
  </si>
  <si>
    <t>Assistant Registrar</t>
  </si>
  <si>
    <t>Medical Officer</t>
  </si>
  <si>
    <t>Dy. Registrar</t>
  </si>
  <si>
    <t xml:space="preserve">Librarian </t>
  </si>
  <si>
    <t>VC</t>
  </si>
  <si>
    <t>Internal Audit Officer</t>
  </si>
  <si>
    <t>Assistant Library</t>
  </si>
  <si>
    <t>Semi Professonal Assistant</t>
  </si>
  <si>
    <t>Executive Engineer</t>
  </si>
  <si>
    <t>Security Supervisor</t>
  </si>
  <si>
    <t>Cook</t>
  </si>
  <si>
    <t xml:space="preserve">System Analyst </t>
  </si>
  <si>
    <t>Labouratory Assistanat</t>
  </si>
  <si>
    <t>Nursing Attendent</t>
  </si>
  <si>
    <t>Hindi Typiest</t>
  </si>
  <si>
    <t xml:space="preserve">Registrar </t>
  </si>
  <si>
    <t xml:space="preserve">Finance Officer </t>
  </si>
  <si>
    <t>SUB-TOTAL</t>
  </si>
  <si>
    <t>Assistant Professor</t>
  </si>
  <si>
    <t>Associate Professor</t>
  </si>
  <si>
    <t xml:space="preserve">Professor </t>
  </si>
  <si>
    <t xml:space="preserve">GRAND TOTAL </t>
  </si>
  <si>
    <t>2014-15</t>
  </si>
  <si>
    <t>2015-16</t>
  </si>
  <si>
    <t>2016-17</t>
  </si>
  <si>
    <t xml:space="preserve">SUB-TOTAL </t>
  </si>
  <si>
    <t>GRAND TOTAL</t>
  </si>
  <si>
    <t>Other Fixed Assets</t>
  </si>
  <si>
    <t>Plant and Machinery</t>
  </si>
  <si>
    <t>Sub Total</t>
  </si>
  <si>
    <t>Assistant Librararian</t>
  </si>
  <si>
    <t>Dy. Librarian</t>
  </si>
  <si>
    <t>Information Scientist</t>
  </si>
  <si>
    <t>Professional Assistant</t>
  </si>
  <si>
    <t>Security Inspector</t>
  </si>
  <si>
    <t>Security Officer</t>
  </si>
  <si>
    <t>Junior Engineer</t>
  </si>
  <si>
    <t>Approximate Gross salary</t>
  </si>
  <si>
    <t>Grade Pay</t>
  </si>
  <si>
    <t>Laboratory Assistanat</t>
  </si>
  <si>
    <t>TOTAL</t>
  </si>
  <si>
    <t>Grand Total</t>
  </si>
  <si>
    <t>6=5*12</t>
  </si>
  <si>
    <t>Total for sactioned post p.m</t>
  </si>
  <si>
    <t>Library Assistant</t>
  </si>
  <si>
    <t>Laboratory Attendent/MTS</t>
  </si>
  <si>
    <t>PS/AE</t>
  </si>
  <si>
    <t>Sr. Technical Assistant</t>
  </si>
  <si>
    <t>7=6*120%</t>
  </si>
  <si>
    <t>8=7*120%</t>
  </si>
  <si>
    <t>9=6+7+8</t>
  </si>
  <si>
    <t>Salaries and  Allowances  (Non Teaching)</t>
  </si>
  <si>
    <t>XII PLAN ALLOCATION</t>
  </si>
  <si>
    <t>Name of the University : SIKKIM UNIVERSITY</t>
  </si>
  <si>
    <t>(Rs. in lakhs)</t>
  </si>
  <si>
    <t>Sl.
No.</t>
  </si>
  <si>
    <t xml:space="preserve">Item </t>
  </si>
  <si>
    <t>General Components</t>
  </si>
  <si>
    <t xml:space="preserve">SC Components </t>
  </si>
  <si>
    <t xml:space="preserve">ST Components </t>
  </si>
  <si>
    <t>Recurring (Grants in aid General) (31)</t>
  </si>
  <si>
    <t>i)</t>
  </si>
  <si>
    <t>Consumables and Labs</t>
  </si>
  <si>
    <t xml:space="preserve">(ii) </t>
  </si>
  <si>
    <t>Electricity Charges</t>
  </si>
  <si>
    <t>(iii)</t>
  </si>
  <si>
    <t>(iv)</t>
  </si>
  <si>
    <t>Contingencies</t>
  </si>
  <si>
    <t>(v)</t>
  </si>
  <si>
    <t>Maintenance/repair of buildings</t>
  </si>
  <si>
    <t>(vi)</t>
  </si>
  <si>
    <t>Academic Expenses,examination expenses and other expenses</t>
  </si>
  <si>
    <t>Total -I</t>
  </si>
  <si>
    <t>II</t>
  </si>
  <si>
    <t>Total -II</t>
  </si>
  <si>
    <t>Total (I+II)</t>
  </si>
  <si>
    <t>III</t>
  </si>
  <si>
    <t>Recurring (Grants in aid Salary)</t>
  </si>
  <si>
    <t>(i)</t>
  </si>
  <si>
    <t>Staff Salaryfor post sanctioned during XI plan including first charge of XI plan</t>
  </si>
  <si>
    <t xml:space="preserve">Teaching </t>
  </si>
  <si>
    <t xml:space="preserve">Non-Teaching </t>
  </si>
  <si>
    <t>(ii)</t>
  </si>
  <si>
    <t xml:space="preserve">Staff Salaryfor post sanctioned/to be sanctioned  during XII plan </t>
  </si>
  <si>
    <t>Total III</t>
  </si>
  <si>
    <t>IV</t>
  </si>
  <si>
    <t xml:space="preserve">Books &amp; Journals </t>
  </si>
  <si>
    <r>
      <t xml:space="preserve">Equipment 
</t>
    </r>
    <r>
      <rPr>
        <sz val="12"/>
        <rFont val="Arial Narrow"/>
        <family val="2"/>
      </rPr>
      <t>(Excluding furniture, fixture &amp; Computers)</t>
    </r>
  </si>
  <si>
    <t>Total IV</t>
  </si>
  <si>
    <t>XII Plan Allocation</t>
  </si>
  <si>
    <t>Fellowship for Non-NET M.Phil/Ph.D Scholars</t>
  </si>
  <si>
    <t>Fellowship to Non Net M.Phil/Ph.D</t>
  </si>
  <si>
    <t>Building *</t>
  </si>
  <si>
    <t>Teaching *</t>
  </si>
  <si>
    <t>Non recurring (Creation of Capita assets)( 35)</t>
  </si>
  <si>
    <t>Water Charges</t>
  </si>
  <si>
    <t>*Sanctioned post of XII plan awaited . Allocation is  tentative</t>
  </si>
  <si>
    <t>Campus Development *
(for construction of roads/land development, providing electricity, water, laying/ renovating sewerage lines,  development of the land  conducting of geo test ,boundary wall etc.)</t>
  </si>
  <si>
    <t>Other infrastrcuture which are not included (i) to (iv) like office equipment ,software ,electrical appliances ,vehicles etc)</t>
  </si>
  <si>
    <t>Payment to Outsourced staff</t>
  </si>
  <si>
    <t xml:space="preserve">Postage </t>
  </si>
  <si>
    <t>C.TOTAL REVENUE AND FIXED ASSETS EXPENDITURE[A+B]</t>
  </si>
  <si>
    <t xml:space="preserve"> B.Total Fixed Assets</t>
  </si>
  <si>
    <t xml:space="preserve"> FIXED ASSETS</t>
  </si>
  <si>
    <t xml:space="preserve">INFRASTRUCTURE </t>
  </si>
  <si>
    <t>D.TOTAL INFRASTRUCTURE</t>
  </si>
  <si>
    <t>E.GRAND TOTAL REVENUE AND CAPITAL EXPENDITURE[C+D]</t>
  </si>
  <si>
    <t>INFRASTRUCTURE</t>
  </si>
  <si>
    <t xml:space="preserve"> Total (I+II+III+IV)</t>
  </si>
  <si>
    <t>Buildings*</t>
  </si>
  <si>
    <t>V</t>
  </si>
  <si>
    <t>Total V</t>
  </si>
  <si>
    <t xml:space="preserve"> Total (I+II+III+IV+V)</t>
  </si>
  <si>
    <t>Budget for 2016-17</t>
  </si>
  <si>
    <t>b) Running Expenses</t>
  </si>
  <si>
    <t xml:space="preserve">Fee refund to students </t>
  </si>
  <si>
    <t>Contribution to SU Research Award Fund</t>
  </si>
  <si>
    <t>c) Others (specify) (Prior Period Expenses)</t>
  </si>
  <si>
    <t xml:space="preserve"> </t>
  </si>
  <si>
    <t>Contribution to Other Fund (NPS)</t>
  </si>
  <si>
    <t>1. Vehicles (owned)</t>
  </si>
  <si>
    <t>2. Vehicles taken on rent/lease</t>
  </si>
  <si>
    <t>3. Transportation Charges</t>
  </si>
  <si>
    <t>Small Value Equipments</t>
  </si>
  <si>
    <t>Audio Visual Equipments</t>
  </si>
  <si>
    <t>A.REVENUE EXPENDITURE</t>
  </si>
  <si>
    <t>Actual expenditure of 2015-16</t>
  </si>
  <si>
    <t>Others  Membership(specify)</t>
  </si>
  <si>
    <t>Award, Prize &amp; Scholarship</t>
  </si>
  <si>
    <t>f)  Repair&amp;Maintenance(Electrical Appliances)</t>
  </si>
  <si>
    <t>Budget Estimate of 2015-16</t>
  </si>
  <si>
    <t>Salaries and  Allowances  (Teaching)</t>
  </si>
  <si>
    <t>Revised Estimate of 2015-16</t>
  </si>
  <si>
    <t>ESTABLISHMENT EXPENSES</t>
  </si>
  <si>
    <t>ACADEMIC EXPENSES</t>
  </si>
  <si>
    <t>ADMINISTRATIVE AND GENERAL EXPENSES</t>
  </si>
  <si>
    <t>TRANSPORTATION EXPENSES</t>
  </si>
  <si>
    <t>REPAIRS AND MAINTENANCE</t>
  </si>
  <si>
    <t>FINANCE COST</t>
  </si>
  <si>
    <t>OTHER EXPENSES</t>
  </si>
  <si>
    <t>Campus Development Including Payment to Architech/PMC</t>
  </si>
  <si>
    <t xml:space="preserve"> EXPENSES HEAD</t>
  </si>
  <si>
    <t>Budget Estimate for 2016-17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</si>
</sst>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0_);\(0\)"/>
  </numFmts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 Narrow"/>
      <family val="2"/>
    </font>
    <font>
      <sz val="12"/>
      <name val="Calibri"/>
      <family val="2"/>
      <scheme val="minor"/>
    </font>
    <font>
      <sz val="12"/>
      <name val="Arial Narrow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190">
    <xf numFmtId="0" fontId="0" fillId="0" borderId="0" xfId="0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2" fontId="0" fillId="0" borderId="0" xfId="0" applyNumberFormat="1"/>
    <xf numFmtId="2" fontId="1" fillId="0" borderId="1" xfId="0" applyNumberFormat="1" applyFont="1" applyBorder="1"/>
    <xf numFmtId="2" fontId="0" fillId="0" borderId="1" xfId="0" applyNumberFormat="1" applyBorder="1"/>
    <xf numFmtId="2" fontId="0" fillId="0" borderId="1" xfId="0" applyNumberFormat="1" applyFont="1" applyBorder="1"/>
    <xf numFmtId="2" fontId="1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2" fontId="2" fillId="0" borderId="1" xfId="0" applyNumberFormat="1" applyFont="1" applyBorder="1"/>
    <xf numFmtId="2" fontId="0" fillId="0" borderId="4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1" xfId="0" applyBorder="1"/>
    <xf numFmtId="165" fontId="0" fillId="0" borderId="1" xfId="0" applyNumberFormat="1" applyBorder="1"/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165" fontId="0" fillId="0" borderId="1" xfId="0" applyNumberFormat="1" applyFill="1" applyBorder="1"/>
    <xf numFmtId="165" fontId="2" fillId="0" borderId="1" xfId="0" applyNumberFormat="1" applyFont="1" applyBorder="1"/>
    <xf numFmtId="165" fontId="2" fillId="0" borderId="1" xfId="0" applyNumberFormat="1" applyFont="1" applyFill="1" applyBorder="1"/>
    <xf numFmtId="165" fontId="0" fillId="0" borderId="0" xfId="0" applyNumberFormat="1"/>
    <xf numFmtId="165" fontId="2" fillId="0" borderId="1" xfId="0" applyNumberFormat="1" applyFont="1" applyBorder="1" applyAlignment="1"/>
    <xf numFmtId="165" fontId="0" fillId="0" borderId="0" xfId="0" applyNumberFormat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/>
    <xf numFmtId="0" fontId="0" fillId="0" borderId="0" xfId="0" applyFont="1" applyBorder="1"/>
    <xf numFmtId="2" fontId="2" fillId="0" borderId="1" xfId="0" applyNumberFormat="1" applyFont="1" applyBorder="1" applyAlignment="1">
      <alignment vertical="center"/>
    </xf>
    <xf numFmtId="2" fontId="3" fillId="0" borderId="0" xfId="0" applyNumberFormat="1" applyFont="1" applyBorder="1"/>
    <xf numFmtId="2" fontId="0" fillId="0" borderId="1" xfId="0" applyNumberFormat="1" applyBorder="1" applyAlignment="1">
      <alignment horizontal="right" vertical="center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2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right" vertical="top"/>
    </xf>
    <xf numFmtId="0" fontId="11" fillId="0" borderId="1" xfId="0" applyFont="1" applyBorder="1" applyAlignment="1">
      <alignment vertical="top"/>
    </xf>
    <xf numFmtId="2" fontId="9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2" fontId="11" fillId="0" borderId="1" xfId="0" applyNumberFormat="1" applyFont="1" applyBorder="1" applyAlignment="1">
      <alignment vertical="top" wrapText="1"/>
    </xf>
    <xf numFmtId="0" fontId="4" fillId="0" borderId="3" xfId="0" applyFont="1" applyBorder="1"/>
    <xf numFmtId="0" fontId="4" fillId="0" borderId="4" xfId="0" applyFont="1" applyBorder="1"/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0" fontId="0" fillId="0" borderId="0" xfId="0" applyBorder="1"/>
    <xf numFmtId="0" fontId="11" fillId="0" borderId="0" xfId="0" applyFont="1" applyFill="1" applyBorder="1" applyAlignment="1">
      <alignment vertical="top" wrapText="1"/>
    </xf>
    <xf numFmtId="2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9" fillId="0" borderId="1" xfId="0" applyNumberFormat="1" applyFont="1" applyFill="1" applyBorder="1" applyAlignment="1">
      <alignment vertical="center" wrapText="1"/>
    </xf>
    <xf numFmtId="0" fontId="14" fillId="0" borderId="0" xfId="0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Border="1" applyAlignment="1"/>
    <xf numFmtId="0" fontId="9" fillId="0" borderId="0" xfId="0" applyFont="1" applyFill="1" applyBorder="1" applyAlignment="1">
      <alignment vertical="top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9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64" fontId="0" fillId="0" borderId="0" xfId="1" applyFont="1"/>
    <xf numFmtId="0" fontId="17" fillId="0" borderId="1" xfId="0" applyFont="1" applyBorder="1"/>
    <xf numFmtId="0" fontId="4" fillId="0" borderId="2" xfId="0" applyFont="1" applyBorder="1" applyAlignment="1">
      <alignment horizontal="left"/>
    </xf>
    <xf numFmtId="2" fontId="11" fillId="0" borderId="1" xfId="0" applyNumberFormat="1" applyFont="1" applyBorder="1"/>
    <xf numFmtId="2" fontId="11" fillId="0" borderId="1" xfId="0" applyNumberFormat="1" applyFont="1" applyFill="1" applyBorder="1"/>
    <xf numFmtId="0" fontId="18" fillId="0" borderId="2" xfId="0" applyFont="1" applyBorder="1" applyAlignment="1">
      <alignment horizontal="left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/>
    <xf numFmtId="0" fontId="11" fillId="0" borderId="1" xfId="0" applyFont="1" applyFill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2" fillId="0" borderId="1" xfId="0" applyNumberFormat="1" applyFont="1" applyFill="1" applyBorder="1"/>
    <xf numFmtId="0" fontId="6" fillId="2" borderId="1" xfId="0" applyFont="1" applyFill="1" applyBorder="1" applyAlignment="1">
      <alignment horizontal="center" wrapText="1"/>
    </xf>
    <xf numFmtId="2" fontId="2" fillId="3" borderId="1" xfId="0" applyNumberFormat="1" applyFont="1" applyFill="1" applyBorder="1"/>
    <xf numFmtId="2" fontId="3" fillId="3" borderId="1" xfId="0" applyNumberFormat="1" applyFont="1" applyFill="1" applyBorder="1"/>
    <xf numFmtId="0" fontId="4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/>
    </xf>
    <xf numFmtId="2" fontId="2" fillId="3" borderId="2" xfId="0" applyNumberFormat="1" applyFont="1" applyFill="1" applyBorder="1"/>
    <xf numFmtId="0" fontId="6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0" fillId="0" borderId="1" xfId="0" applyNumberFormat="1" applyFill="1" applyBorder="1"/>
    <xf numFmtId="164" fontId="0" fillId="0" borderId="1" xfId="1" applyFont="1" applyBorder="1"/>
    <xf numFmtId="164" fontId="2" fillId="3" borderId="1" xfId="1" applyFont="1" applyFill="1" applyBorder="1"/>
    <xf numFmtId="164" fontId="2" fillId="0" borderId="0" xfId="1" applyFont="1" applyBorder="1"/>
    <xf numFmtId="164" fontId="0" fillId="0" borderId="1" xfId="1" applyFont="1" applyFill="1" applyBorder="1"/>
    <xf numFmtId="2" fontId="1" fillId="0" borderId="0" xfId="0" applyNumberFormat="1" applyFont="1" applyFill="1" applyBorder="1"/>
    <xf numFmtId="0" fontId="3" fillId="0" borderId="2" xfId="0" applyFont="1" applyBorder="1" applyAlignment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/>
    <xf numFmtId="0" fontId="3" fillId="4" borderId="4" xfId="0" applyFont="1" applyFill="1" applyBorder="1"/>
    <xf numFmtId="0" fontId="6" fillId="4" borderId="1" xfId="0" applyFont="1" applyFill="1" applyBorder="1" applyAlignment="1">
      <alignment horizontal="center" wrapText="1"/>
    </xf>
    <xf numFmtId="0" fontId="4" fillId="4" borderId="2" xfId="0" applyFont="1" applyFill="1" applyBorder="1"/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2" fontId="3" fillId="4" borderId="1" xfId="0" applyNumberFormat="1" applyFont="1" applyFill="1" applyBorder="1"/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2" xfId="0" applyFont="1" applyFill="1" applyBorder="1"/>
    <xf numFmtId="0" fontId="6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/>
    <xf numFmtId="0" fontId="3" fillId="0" borderId="4" xfId="0" applyFont="1" applyFill="1" applyBorder="1"/>
    <xf numFmtId="164" fontId="6" fillId="0" borderId="1" xfId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="95" zoomScaleNormal="95" workbookViewId="0">
      <pane ySplit="3" topLeftCell="A4" activePane="bottomLeft" state="frozen"/>
      <selection pane="bottomLeft" activeCell="A118" sqref="A118:C118"/>
    </sheetView>
  </sheetViews>
  <sheetFormatPr defaultRowHeight="15"/>
  <cols>
    <col min="3" max="3" width="34.375" customWidth="1"/>
    <col min="4" max="5" width="14.25" hidden="1" customWidth="1"/>
    <col min="6" max="6" width="16" hidden="1" customWidth="1"/>
    <col min="7" max="7" width="16.25" style="86" customWidth="1"/>
  </cols>
  <sheetData>
    <row r="1" spans="1:7" ht="15.75">
      <c r="A1" s="167" t="s">
        <v>65</v>
      </c>
      <c r="B1" s="167"/>
      <c r="C1" s="167"/>
      <c r="D1" s="2"/>
      <c r="E1" s="2"/>
      <c r="F1" s="2"/>
    </row>
    <row r="2" spans="1:7" ht="15.75" customHeight="1">
      <c r="A2" s="119" t="s">
        <v>238</v>
      </c>
      <c r="B2" s="120"/>
      <c r="C2" s="120"/>
      <c r="D2" s="120"/>
      <c r="E2" s="120"/>
      <c r="F2" s="120"/>
      <c r="G2" s="121"/>
    </row>
    <row r="3" spans="1:7" ht="35.25" customHeight="1">
      <c r="A3" s="168" t="s">
        <v>237</v>
      </c>
      <c r="B3" s="169"/>
      <c r="C3" s="170"/>
      <c r="D3" s="100" t="s">
        <v>226</v>
      </c>
      <c r="E3" s="100" t="s">
        <v>228</v>
      </c>
      <c r="F3" s="100" t="s">
        <v>222</v>
      </c>
      <c r="G3" s="100" t="s">
        <v>209</v>
      </c>
    </row>
    <row r="4" spans="1:7" ht="37.5" customHeight="1">
      <c r="A4" s="142" t="s">
        <v>229</v>
      </c>
      <c r="B4" s="143"/>
      <c r="C4" s="144"/>
      <c r="D4" s="140"/>
      <c r="E4" s="140"/>
      <c r="F4" s="140"/>
      <c r="G4" s="140"/>
    </row>
    <row r="5" spans="1:7" ht="15.75">
      <c r="A5" s="147" t="s">
        <v>227</v>
      </c>
      <c r="B5" s="148"/>
      <c r="C5" s="149"/>
      <c r="D5" s="8">
        <f>2118+550</f>
        <v>2668</v>
      </c>
      <c r="E5" s="8">
        <v>1300</v>
      </c>
      <c r="F5" s="5">
        <v>1293.48</v>
      </c>
      <c r="G5" s="114">
        <v>1800</v>
      </c>
    </row>
    <row r="6" spans="1:7" ht="15.75">
      <c r="A6" s="147" t="s">
        <v>147</v>
      </c>
      <c r="B6" s="148"/>
      <c r="C6" s="149"/>
      <c r="D6" s="90">
        <v>651</v>
      </c>
      <c r="E6" s="90">
        <v>380</v>
      </c>
      <c r="F6" s="5">
        <v>372.97</v>
      </c>
      <c r="G6" s="114">
        <v>524.5</v>
      </c>
    </row>
    <row r="7" spans="1:7" ht="15.75">
      <c r="A7" s="147" t="s">
        <v>66</v>
      </c>
      <c r="B7" s="148"/>
      <c r="C7" s="149"/>
      <c r="D7" s="90">
        <v>50</v>
      </c>
      <c r="E7" s="90">
        <v>125</v>
      </c>
      <c r="F7" s="5">
        <v>123.55</v>
      </c>
      <c r="G7" s="114">
        <v>166.95</v>
      </c>
    </row>
    <row r="8" spans="1:7">
      <c r="A8" s="9" t="s">
        <v>67</v>
      </c>
      <c r="B8" s="9"/>
      <c r="C8" s="9"/>
      <c r="D8" s="35"/>
      <c r="E8" s="35"/>
      <c r="F8" s="35"/>
      <c r="G8" s="114"/>
    </row>
    <row r="9" spans="1:7" ht="15.75">
      <c r="A9" s="9" t="s">
        <v>215</v>
      </c>
      <c r="B9" s="9"/>
      <c r="C9" s="9"/>
      <c r="D9" s="90">
        <v>170</v>
      </c>
      <c r="E9" s="90">
        <v>135</v>
      </c>
      <c r="F9" s="5">
        <v>133.9</v>
      </c>
      <c r="G9" s="114">
        <v>180.89</v>
      </c>
    </row>
    <row r="10" spans="1:7" ht="15.75">
      <c r="A10" s="147" t="s">
        <v>0</v>
      </c>
      <c r="B10" s="148"/>
      <c r="C10" s="149"/>
      <c r="D10" s="90">
        <v>10</v>
      </c>
      <c r="E10" s="90">
        <v>1.5</v>
      </c>
      <c r="F10" s="5">
        <v>1.43</v>
      </c>
      <c r="G10" s="114">
        <v>1.93</v>
      </c>
    </row>
    <row r="11" spans="1:7" ht="15.75">
      <c r="A11" s="9" t="s">
        <v>1</v>
      </c>
      <c r="B11" s="9"/>
      <c r="C11" s="9"/>
      <c r="D11" s="90"/>
      <c r="E11" s="90"/>
      <c r="F11" s="5"/>
      <c r="G11" s="114"/>
    </row>
    <row r="12" spans="1:7" ht="15.75">
      <c r="A12" s="147" t="s">
        <v>2</v>
      </c>
      <c r="B12" s="148"/>
      <c r="C12" s="149"/>
      <c r="D12" s="5">
        <v>50</v>
      </c>
      <c r="E12" s="5">
        <v>18</v>
      </c>
      <c r="F12" s="5">
        <v>16.809999999999999</v>
      </c>
      <c r="G12" s="114">
        <v>22.79</v>
      </c>
    </row>
    <row r="13" spans="1:7" ht="15.75">
      <c r="A13" s="9" t="s">
        <v>3</v>
      </c>
      <c r="B13" s="25"/>
      <c r="C13" s="26"/>
      <c r="D13" s="5">
        <v>30</v>
      </c>
      <c r="E13" s="5">
        <v>22</v>
      </c>
      <c r="F13" s="5">
        <v>21.62</v>
      </c>
      <c r="G13" s="114">
        <v>29.19</v>
      </c>
    </row>
    <row r="14" spans="1:7" ht="15.75">
      <c r="A14" s="9" t="s">
        <v>4</v>
      </c>
      <c r="B14" s="9"/>
      <c r="C14" s="9"/>
      <c r="D14" s="5">
        <v>10</v>
      </c>
      <c r="E14" s="5">
        <v>11</v>
      </c>
      <c r="F14" s="5">
        <v>10.55</v>
      </c>
      <c r="G14" s="114">
        <v>14.24</v>
      </c>
    </row>
    <row r="15" spans="1:7" ht="15.75">
      <c r="A15" s="147" t="s">
        <v>5</v>
      </c>
      <c r="B15" s="148"/>
      <c r="C15" s="149"/>
      <c r="D15" s="5">
        <v>2.5</v>
      </c>
      <c r="E15" s="5">
        <v>1</v>
      </c>
      <c r="F15" s="5">
        <v>0.57999999999999996</v>
      </c>
      <c r="G15" s="114">
        <v>0.78299999999999992</v>
      </c>
    </row>
    <row r="16" spans="1:7" ht="15.75">
      <c r="A16" s="147" t="s">
        <v>6</v>
      </c>
      <c r="B16" s="148"/>
      <c r="C16" s="149"/>
      <c r="D16" s="5">
        <v>15</v>
      </c>
      <c r="E16" s="5">
        <v>8</v>
      </c>
      <c r="F16" s="5">
        <v>7.69</v>
      </c>
      <c r="G16" s="114">
        <v>10.38</v>
      </c>
    </row>
    <row r="17" spans="1:7" ht="15.75">
      <c r="A17" s="147" t="s">
        <v>7</v>
      </c>
      <c r="B17" s="148"/>
      <c r="C17" s="149"/>
      <c r="D17" s="5"/>
      <c r="E17" s="5"/>
      <c r="F17" s="5"/>
      <c r="G17" s="114"/>
    </row>
    <row r="18" spans="1:7" ht="15.75">
      <c r="A18" s="79" t="s">
        <v>195</v>
      </c>
      <c r="B18" s="80"/>
      <c r="C18" s="81"/>
      <c r="D18" s="5">
        <v>20</v>
      </c>
      <c r="E18" s="5">
        <v>36</v>
      </c>
      <c r="F18" s="5">
        <v>35.01</v>
      </c>
      <c r="G18" s="114">
        <v>47.26</v>
      </c>
    </row>
    <row r="19" spans="1:7">
      <c r="A19" s="155" t="s">
        <v>125</v>
      </c>
      <c r="B19" s="156"/>
      <c r="C19" s="157"/>
      <c r="D19" s="101">
        <f t="shared" ref="D19" si="0">SUM(D5:D18)</f>
        <v>3676.5</v>
      </c>
      <c r="E19" s="101">
        <f>SUM(E5:E18)</f>
        <v>2037.5</v>
      </c>
      <c r="F19" s="101">
        <f>SUM(F5:F18)</f>
        <v>2017.59</v>
      </c>
      <c r="G19" s="115">
        <f>SUM(G5:G18)</f>
        <v>2798.9129999999996</v>
      </c>
    </row>
    <row r="20" spans="1:7" ht="15.75">
      <c r="A20" s="36"/>
      <c r="B20" s="40"/>
      <c r="C20" s="40"/>
      <c r="D20" s="34"/>
      <c r="E20" s="34"/>
      <c r="F20" s="34"/>
      <c r="G20" s="116"/>
    </row>
    <row r="21" spans="1:7" ht="15.75">
      <c r="A21" s="124" t="s">
        <v>230</v>
      </c>
      <c r="B21" s="125"/>
      <c r="C21" s="126"/>
      <c r="D21" s="127"/>
      <c r="E21" s="127"/>
      <c r="F21" s="127"/>
      <c r="G21" s="127"/>
    </row>
    <row r="22" spans="1:7" ht="15.75">
      <c r="A22" s="147" t="s">
        <v>52</v>
      </c>
      <c r="B22" s="148"/>
      <c r="C22" s="149"/>
      <c r="D22" s="90">
        <v>50</v>
      </c>
      <c r="E22" s="90">
        <v>45</v>
      </c>
      <c r="F22" s="5">
        <v>44.14</v>
      </c>
      <c r="G22" s="117">
        <v>70</v>
      </c>
    </row>
    <row r="23" spans="1:7" ht="15.75">
      <c r="A23" s="27" t="s">
        <v>8</v>
      </c>
      <c r="B23" s="27"/>
      <c r="C23" s="27"/>
      <c r="D23" s="90">
        <v>50</v>
      </c>
      <c r="E23" s="90">
        <v>20</v>
      </c>
      <c r="F23" s="5">
        <v>19.28</v>
      </c>
      <c r="G23" s="117">
        <v>34.956000000000003</v>
      </c>
    </row>
    <row r="24" spans="1:7" ht="15.75">
      <c r="A24" s="158" t="s">
        <v>9</v>
      </c>
      <c r="B24" s="159"/>
      <c r="C24" s="160"/>
      <c r="D24" s="90">
        <v>50</v>
      </c>
      <c r="E24" s="90">
        <v>25</v>
      </c>
      <c r="F24" s="5">
        <v>24.01</v>
      </c>
      <c r="G24" s="117">
        <v>34.814500000000002</v>
      </c>
    </row>
    <row r="25" spans="1:7" ht="15.75">
      <c r="A25" s="27" t="s">
        <v>10</v>
      </c>
      <c r="B25" s="27"/>
      <c r="C25" s="27"/>
      <c r="D25" s="90">
        <v>50</v>
      </c>
      <c r="E25" s="90">
        <v>66</v>
      </c>
      <c r="F25" s="5">
        <v>65.7</v>
      </c>
      <c r="G25" s="117">
        <v>95.265000000000001</v>
      </c>
    </row>
    <row r="26" spans="1:7" ht="15.75">
      <c r="A26" s="147" t="s">
        <v>11</v>
      </c>
      <c r="B26" s="148"/>
      <c r="C26" s="149"/>
      <c r="D26" s="90">
        <v>100</v>
      </c>
      <c r="E26" s="90">
        <v>80</v>
      </c>
      <c r="F26" s="5">
        <v>76.319999999999993</v>
      </c>
      <c r="G26" s="117">
        <v>105.66</v>
      </c>
    </row>
    <row r="27" spans="1:7" ht="15.75">
      <c r="A27" s="94" t="s">
        <v>12</v>
      </c>
      <c r="B27" s="94"/>
      <c r="C27" s="94"/>
      <c r="D27" s="90">
        <v>15</v>
      </c>
      <c r="E27" s="90">
        <v>2.5</v>
      </c>
      <c r="F27" s="5">
        <v>2.0299999999999998</v>
      </c>
      <c r="G27" s="117">
        <v>2.9434999999999998</v>
      </c>
    </row>
    <row r="28" spans="1:7" ht="15.75">
      <c r="A28" s="147" t="s">
        <v>13</v>
      </c>
      <c r="B28" s="148"/>
      <c r="C28" s="149"/>
      <c r="D28" s="90">
        <v>50</v>
      </c>
      <c r="E28" s="90">
        <v>40</v>
      </c>
      <c r="F28" s="8">
        <v>39.42</v>
      </c>
      <c r="G28" s="117">
        <v>62.16</v>
      </c>
    </row>
    <row r="29" spans="1:7" ht="15.75">
      <c r="A29" s="147" t="s">
        <v>14</v>
      </c>
      <c r="B29" s="148"/>
      <c r="C29" s="149"/>
      <c r="D29" s="90">
        <v>30</v>
      </c>
      <c r="E29" s="90">
        <v>10</v>
      </c>
      <c r="F29" s="5">
        <v>8.9375999999999998</v>
      </c>
      <c r="G29" s="117">
        <v>12.959519999999999</v>
      </c>
    </row>
    <row r="30" spans="1:7" ht="15.75">
      <c r="A30" s="147" t="s">
        <v>15</v>
      </c>
      <c r="B30" s="148"/>
      <c r="C30" s="149"/>
      <c r="D30" s="90">
        <v>30</v>
      </c>
      <c r="E30" s="90">
        <v>0</v>
      </c>
      <c r="F30" s="5"/>
      <c r="G30" s="117">
        <v>0</v>
      </c>
    </row>
    <row r="31" spans="1:7" ht="15.75">
      <c r="A31" s="27" t="s">
        <v>16</v>
      </c>
      <c r="B31" s="87"/>
      <c r="C31" s="87"/>
      <c r="D31" s="90">
        <v>50</v>
      </c>
      <c r="E31" s="90">
        <v>6</v>
      </c>
      <c r="F31" s="89">
        <v>5.76</v>
      </c>
      <c r="G31" s="117">
        <v>8.35</v>
      </c>
    </row>
    <row r="32" spans="1:7" ht="15.75">
      <c r="A32" s="31" t="s">
        <v>187</v>
      </c>
      <c r="B32" s="63"/>
      <c r="C32" s="64"/>
      <c r="D32" s="90">
        <v>250</v>
      </c>
      <c r="E32" s="90">
        <v>160</v>
      </c>
      <c r="F32" s="5">
        <v>156.05697000000001</v>
      </c>
      <c r="G32" s="117">
        <v>175</v>
      </c>
    </row>
    <row r="33" spans="1:7" ht="15.75">
      <c r="A33" s="147" t="s">
        <v>17</v>
      </c>
      <c r="B33" s="148"/>
      <c r="C33" s="149"/>
      <c r="D33" s="90">
        <v>9</v>
      </c>
      <c r="E33" s="90">
        <v>0.8</v>
      </c>
      <c r="F33" s="5">
        <v>0.5</v>
      </c>
      <c r="G33" s="117">
        <v>0.72499999999999998</v>
      </c>
    </row>
    <row r="34" spans="1:7" ht="15.75">
      <c r="A34" s="161" t="s">
        <v>223</v>
      </c>
      <c r="B34" s="162"/>
      <c r="C34" s="163"/>
      <c r="D34" s="95">
        <v>0</v>
      </c>
      <c r="E34" s="95">
        <v>0</v>
      </c>
      <c r="F34" s="5">
        <v>0.12</v>
      </c>
      <c r="G34" s="117">
        <v>0.17399999999999999</v>
      </c>
    </row>
    <row r="35" spans="1:7" ht="15.75">
      <c r="A35" s="147" t="s">
        <v>53</v>
      </c>
      <c r="B35" s="148"/>
      <c r="C35" s="149"/>
      <c r="D35" s="90">
        <v>15</v>
      </c>
      <c r="E35" s="90">
        <v>0</v>
      </c>
      <c r="F35" s="5"/>
      <c r="G35" s="117">
        <v>0</v>
      </c>
    </row>
    <row r="36" spans="1:7" ht="15.75">
      <c r="A36" s="147" t="s">
        <v>54</v>
      </c>
      <c r="B36" s="148"/>
      <c r="C36" s="149"/>
      <c r="D36" s="90">
        <v>60</v>
      </c>
      <c r="E36" s="90">
        <v>50</v>
      </c>
      <c r="F36" s="5">
        <v>46.889290000000003</v>
      </c>
      <c r="G36" s="117">
        <v>64.989999999999995</v>
      </c>
    </row>
    <row r="37" spans="1:7" ht="15.75" hidden="1">
      <c r="A37" s="147" t="s">
        <v>55</v>
      </c>
      <c r="B37" s="148"/>
      <c r="C37" s="149"/>
      <c r="D37" s="90">
        <v>10</v>
      </c>
      <c r="E37" s="90">
        <v>0</v>
      </c>
      <c r="F37" s="5">
        <v>0</v>
      </c>
      <c r="G37" s="117"/>
    </row>
    <row r="38" spans="1:7" ht="15.75" hidden="1">
      <c r="A38" s="91" t="s">
        <v>68</v>
      </c>
      <c r="B38" s="92"/>
      <c r="C38" s="93"/>
      <c r="D38" s="89"/>
      <c r="E38" s="90"/>
      <c r="F38" s="5"/>
      <c r="G38" s="117"/>
    </row>
    <row r="39" spans="1:7" ht="15.75" hidden="1">
      <c r="A39" s="41" t="s">
        <v>69</v>
      </c>
      <c r="B39" s="28"/>
      <c r="C39" s="29"/>
      <c r="D39" s="89">
        <v>10</v>
      </c>
      <c r="E39" s="90">
        <v>0</v>
      </c>
      <c r="F39" s="5">
        <v>0</v>
      </c>
      <c r="G39" s="117"/>
    </row>
    <row r="40" spans="1:7" ht="15.75">
      <c r="A40" s="88" t="s">
        <v>211</v>
      </c>
      <c r="B40" s="28"/>
      <c r="C40" s="29"/>
      <c r="D40" s="89">
        <v>0</v>
      </c>
      <c r="E40" s="90">
        <v>0</v>
      </c>
      <c r="F40" s="5">
        <v>0.09</v>
      </c>
      <c r="G40" s="117">
        <v>0.1305</v>
      </c>
    </row>
    <row r="41" spans="1:7" ht="15.75">
      <c r="A41" s="88" t="s">
        <v>212</v>
      </c>
      <c r="B41" s="28"/>
      <c r="C41" s="29"/>
      <c r="D41" s="89">
        <v>0</v>
      </c>
      <c r="E41" s="89">
        <v>10</v>
      </c>
      <c r="F41" s="5">
        <v>10</v>
      </c>
      <c r="G41" s="117">
        <v>10</v>
      </c>
    </row>
    <row r="42" spans="1:7" ht="15.75" hidden="1">
      <c r="A42" s="147" t="s">
        <v>70</v>
      </c>
      <c r="B42" s="148"/>
      <c r="C42" s="149"/>
      <c r="D42" s="89">
        <v>10</v>
      </c>
      <c r="E42" s="89">
        <v>0</v>
      </c>
      <c r="F42" s="5">
        <v>0</v>
      </c>
      <c r="G42" s="117">
        <v>0</v>
      </c>
    </row>
    <row r="43" spans="1:7" ht="15.75">
      <c r="A43" s="110" t="s">
        <v>224</v>
      </c>
      <c r="B43" s="111"/>
      <c r="C43" s="112"/>
      <c r="D43" s="89"/>
      <c r="E43" s="89">
        <v>3</v>
      </c>
      <c r="F43" s="5"/>
      <c r="G43" s="117">
        <v>3</v>
      </c>
    </row>
    <row r="44" spans="1:7" ht="15.75">
      <c r="A44" s="155" t="s">
        <v>125</v>
      </c>
      <c r="B44" s="156"/>
      <c r="C44" s="157"/>
      <c r="D44" s="102">
        <f t="shared" ref="D44:G44" si="1">SUM(D22:D43)</f>
        <v>839</v>
      </c>
      <c r="E44" s="102">
        <f>SUM(E22:E43)</f>
        <v>518.29999999999995</v>
      </c>
      <c r="F44" s="102">
        <f t="shared" si="1"/>
        <v>499.25385999999992</v>
      </c>
      <c r="G44" s="102">
        <f t="shared" si="1"/>
        <v>681.12801999999999</v>
      </c>
    </row>
    <row r="45" spans="1:7" ht="15.75">
      <c r="A45" s="131"/>
      <c r="B45" s="132"/>
      <c r="C45" s="133"/>
      <c r="D45" s="134"/>
      <c r="E45" s="134"/>
      <c r="F45" s="134"/>
      <c r="G45" s="134"/>
    </row>
    <row r="46" spans="1:7">
      <c r="A46" s="128" t="s">
        <v>231</v>
      </c>
      <c r="B46" s="129"/>
      <c r="C46" s="130"/>
      <c r="D46" s="127"/>
      <c r="E46" s="127"/>
      <c r="F46" s="127"/>
      <c r="G46" s="127"/>
    </row>
    <row r="47" spans="1:7" ht="15.75">
      <c r="A47" s="147" t="s">
        <v>18</v>
      </c>
      <c r="B47" s="148"/>
      <c r="C47" s="149"/>
      <c r="D47" s="8">
        <v>25</v>
      </c>
      <c r="E47" s="8">
        <v>30</v>
      </c>
      <c r="F47" s="5">
        <v>28.9</v>
      </c>
      <c r="G47" s="117">
        <v>41.905000000000001</v>
      </c>
    </row>
    <row r="48" spans="1:7" ht="15.75">
      <c r="A48" s="147" t="s">
        <v>19</v>
      </c>
      <c r="B48" s="148"/>
      <c r="C48" s="149"/>
      <c r="D48" s="8">
        <v>3</v>
      </c>
      <c r="E48" s="8">
        <v>1.5</v>
      </c>
      <c r="F48" s="5">
        <v>1.04</v>
      </c>
      <c r="G48" s="117">
        <v>1.508</v>
      </c>
    </row>
    <row r="49" spans="1:7" ht="15.75">
      <c r="A49" s="147" t="s">
        <v>20</v>
      </c>
      <c r="B49" s="148"/>
      <c r="C49" s="149"/>
      <c r="D49" s="8">
        <v>10</v>
      </c>
      <c r="E49" s="8">
        <v>0</v>
      </c>
      <c r="F49" s="5">
        <v>0</v>
      </c>
      <c r="G49" s="117">
        <v>0</v>
      </c>
    </row>
    <row r="50" spans="1:7" ht="15.75">
      <c r="A50" s="9" t="s">
        <v>21</v>
      </c>
      <c r="B50" s="9"/>
      <c r="C50" s="9"/>
      <c r="D50" s="8">
        <v>500</v>
      </c>
      <c r="E50" s="8">
        <v>420</v>
      </c>
      <c r="F50" s="5">
        <v>416.92</v>
      </c>
      <c r="G50" s="117">
        <v>504.44</v>
      </c>
    </row>
    <row r="51" spans="1:7" ht="15.75">
      <c r="A51" s="147" t="s">
        <v>196</v>
      </c>
      <c r="B51" s="148"/>
      <c r="C51" s="149"/>
      <c r="D51" s="8">
        <v>4</v>
      </c>
      <c r="E51" s="8">
        <v>1.5</v>
      </c>
      <c r="F51" s="5">
        <v>1.1599999999999999</v>
      </c>
      <c r="G51" s="117">
        <v>1.6819999999999999</v>
      </c>
    </row>
    <row r="52" spans="1:7" ht="15.75">
      <c r="A52" s="9" t="s">
        <v>22</v>
      </c>
      <c r="B52" s="9"/>
      <c r="C52" s="9"/>
      <c r="D52" s="8">
        <v>22.5</v>
      </c>
      <c r="E52" s="8">
        <v>18</v>
      </c>
      <c r="F52" s="5">
        <v>17.41</v>
      </c>
      <c r="G52" s="117">
        <v>25.244500000000002</v>
      </c>
    </row>
    <row r="53" spans="1:7" ht="15.75">
      <c r="A53" s="9" t="s">
        <v>23</v>
      </c>
      <c r="B53" s="9"/>
      <c r="C53" s="9"/>
      <c r="D53" s="8">
        <v>60</v>
      </c>
      <c r="E53" s="8">
        <v>30</v>
      </c>
      <c r="F53" s="5">
        <v>28.81</v>
      </c>
      <c r="G53" s="117">
        <v>41.774499999999996</v>
      </c>
    </row>
    <row r="54" spans="1:7" ht="15.75">
      <c r="A54" s="9" t="s">
        <v>24</v>
      </c>
      <c r="B54" s="9"/>
      <c r="C54" s="9" t="s">
        <v>214</v>
      </c>
      <c r="D54" s="8">
        <v>5</v>
      </c>
      <c r="E54" s="8">
        <v>1.5</v>
      </c>
      <c r="F54" s="5">
        <v>1.33</v>
      </c>
      <c r="G54" s="117">
        <v>1.9285000000000001</v>
      </c>
    </row>
    <row r="55" spans="1:7" ht="15.75">
      <c r="A55" s="147" t="s">
        <v>25</v>
      </c>
      <c r="B55" s="148"/>
      <c r="C55" s="149"/>
      <c r="D55" s="8">
        <v>15</v>
      </c>
      <c r="E55" s="8">
        <v>1</v>
      </c>
      <c r="F55" s="5">
        <v>0.28999999999999998</v>
      </c>
      <c r="G55" s="117">
        <v>0.42049999999999998</v>
      </c>
    </row>
    <row r="56" spans="1:7" ht="15.75">
      <c r="A56" s="9" t="s">
        <v>26</v>
      </c>
      <c r="B56" s="9"/>
      <c r="C56" s="9"/>
      <c r="D56" s="8">
        <v>3</v>
      </c>
      <c r="E56" s="8">
        <v>0</v>
      </c>
      <c r="F56" s="5">
        <v>0</v>
      </c>
      <c r="G56" s="117">
        <v>0</v>
      </c>
    </row>
    <row r="57" spans="1:7" ht="15.75">
      <c r="A57" s="147" t="s">
        <v>27</v>
      </c>
      <c r="B57" s="148"/>
      <c r="C57" s="149"/>
      <c r="D57" s="8">
        <v>5</v>
      </c>
      <c r="E57" s="8">
        <v>10</v>
      </c>
      <c r="F57" s="5">
        <v>9.8699999999999992</v>
      </c>
      <c r="G57" s="117">
        <v>14.311499999999999</v>
      </c>
    </row>
    <row r="58" spans="1:7" ht="15.75">
      <c r="A58" s="9" t="s">
        <v>28</v>
      </c>
      <c r="B58" s="9"/>
      <c r="C58" s="9"/>
      <c r="D58" s="8">
        <v>25</v>
      </c>
      <c r="E58" s="8">
        <v>30</v>
      </c>
      <c r="F58" s="5">
        <v>25.99</v>
      </c>
      <c r="G58" s="117">
        <v>37.685499999999998</v>
      </c>
    </row>
    <row r="59" spans="1:7" ht="15.75">
      <c r="A59" s="147" t="s">
        <v>29</v>
      </c>
      <c r="B59" s="148"/>
      <c r="C59" s="149"/>
      <c r="D59" s="8">
        <v>3</v>
      </c>
      <c r="E59" s="8">
        <v>1.1000000000000001</v>
      </c>
      <c r="F59" s="5">
        <v>1.0900000000000001</v>
      </c>
      <c r="G59" s="117">
        <v>1.5805000000000002</v>
      </c>
    </row>
    <row r="60" spans="1:7" ht="15.75">
      <c r="A60" s="147" t="s">
        <v>7</v>
      </c>
      <c r="B60" s="148"/>
      <c r="C60" s="149"/>
      <c r="D60" s="8"/>
      <c r="E60" s="8"/>
      <c r="F60" s="5"/>
      <c r="G60" s="117">
        <v>0</v>
      </c>
    </row>
    <row r="61" spans="1:7" ht="15.75">
      <c r="A61" s="147" t="s">
        <v>56</v>
      </c>
      <c r="B61" s="148"/>
      <c r="C61" s="149"/>
      <c r="D61" s="8">
        <v>20</v>
      </c>
      <c r="E61" s="8">
        <v>3.2</v>
      </c>
      <c r="F61" s="5">
        <v>3.08</v>
      </c>
      <c r="G61" s="117">
        <v>4.4660000000000002</v>
      </c>
    </row>
    <row r="62" spans="1:7" ht="15.75">
      <c r="A62" s="147" t="s">
        <v>57</v>
      </c>
      <c r="B62" s="148"/>
      <c r="C62" s="149"/>
      <c r="D62" s="8">
        <v>12.5</v>
      </c>
      <c r="E62" s="8">
        <v>1.5</v>
      </c>
      <c r="F62" s="5">
        <v>1.44</v>
      </c>
      <c r="G62" s="117">
        <v>2.0880000000000001</v>
      </c>
    </row>
    <row r="63" spans="1:7" ht="15.75">
      <c r="A63" s="25" t="s">
        <v>58</v>
      </c>
      <c r="B63" s="28"/>
      <c r="C63" s="29"/>
      <c r="D63" s="8">
        <v>1.5</v>
      </c>
      <c r="E63" s="8">
        <v>0</v>
      </c>
      <c r="F63" s="5">
        <v>0</v>
      </c>
      <c r="G63" s="117">
        <v>0</v>
      </c>
    </row>
    <row r="64" spans="1:7" ht="15.75">
      <c r="A64" s="25" t="s">
        <v>59</v>
      </c>
      <c r="B64" s="28"/>
      <c r="C64" s="29"/>
      <c r="D64" s="8">
        <v>75</v>
      </c>
      <c r="E64" s="8">
        <v>35</v>
      </c>
      <c r="F64" s="5">
        <v>32.39</v>
      </c>
      <c r="G64" s="117">
        <v>46.965499999999999</v>
      </c>
    </row>
    <row r="65" spans="1:7" ht="15.75">
      <c r="A65" s="25" t="s">
        <v>60</v>
      </c>
      <c r="B65" s="28"/>
      <c r="C65" s="29"/>
      <c r="D65" s="8">
        <v>60</v>
      </c>
      <c r="E65" s="8">
        <v>25</v>
      </c>
      <c r="F65" s="5">
        <v>22.34</v>
      </c>
      <c r="G65" s="117">
        <v>32.393000000000001</v>
      </c>
    </row>
    <row r="66" spans="1:7" ht="15.75">
      <c r="A66" s="25" t="s">
        <v>61</v>
      </c>
      <c r="B66" s="30"/>
      <c r="C66" s="29"/>
      <c r="D66" s="8">
        <v>110</v>
      </c>
      <c r="E66" s="8">
        <v>100</v>
      </c>
      <c r="F66" s="5">
        <v>97.16</v>
      </c>
      <c r="G66" s="117">
        <v>140.88200000000001</v>
      </c>
    </row>
    <row r="67" spans="1:7" ht="15.75">
      <c r="A67" s="103" t="s">
        <v>125</v>
      </c>
      <c r="B67" s="104"/>
      <c r="C67" s="105"/>
      <c r="D67" s="102">
        <f t="shared" ref="D67:G67" si="2">SUM(D47:D66)</f>
        <v>959.5</v>
      </c>
      <c r="E67" s="102">
        <f>SUM(E47:E66)</f>
        <v>709.30000000000007</v>
      </c>
      <c r="F67" s="102">
        <f t="shared" si="2"/>
        <v>689.22000000000014</v>
      </c>
      <c r="G67" s="101">
        <f t="shared" si="2"/>
        <v>899.27500000000009</v>
      </c>
    </row>
    <row r="68" spans="1:7" ht="15.75">
      <c r="A68" s="37"/>
      <c r="B68" s="38"/>
      <c r="C68" s="39"/>
      <c r="D68" s="34"/>
      <c r="E68" s="34"/>
      <c r="F68" s="34"/>
      <c r="G68" s="116"/>
    </row>
    <row r="69" spans="1:7" ht="15.75">
      <c r="A69" s="124" t="s">
        <v>232</v>
      </c>
      <c r="B69" s="125"/>
      <c r="C69" s="126"/>
      <c r="D69" s="127"/>
      <c r="E69" s="127"/>
      <c r="F69" s="127"/>
      <c r="G69" s="127"/>
    </row>
    <row r="70" spans="1:7" ht="15.75">
      <c r="A70" s="147" t="s">
        <v>216</v>
      </c>
      <c r="B70" s="148"/>
      <c r="C70" s="149"/>
      <c r="D70" s="1"/>
      <c r="E70" s="1"/>
      <c r="F70" s="5"/>
      <c r="G70" s="114"/>
    </row>
    <row r="71" spans="1:7" ht="15.75">
      <c r="A71" s="147" t="s">
        <v>30</v>
      </c>
      <c r="B71" s="148"/>
      <c r="C71" s="149"/>
      <c r="D71" s="5">
        <v>5</v>
      </c>
      <c r="E71" s="5">
        <v>1.2</v>
      </c>
      <c r="F71" s="8">
        <v>1.1000000000000001</v>
      </c>
      <c r="G71" s="117">
        <v>1.5950000000000002</v>
      </c>
    </row>
    <row r="72" spans="1:7" ht="15.75">
      <c r="A72" s="27" t="s">
        <v>31</v>
      </c>
      <c r="B72" s="27"/>
      <c r="C72" s="27"/>
      <c r="D72" s="5">
        <v>3</v>
      </c>
      <c r="E72" s="5">
        <v>1</v>
      </c>
      <c r="F72" s="8">
        <v>0.38</v>
      </c>
      <c r="G72" s="117">
        <v>0.55100000000000005</v>
      </c>
    </row>
    <row r="73" spans="1:7" ht="15.75">
      <c r="A73" s="147" t="s">
        <v>32</v>
      </c>
      <c r="B73" s="148"/>
      <c r="C73" s="149"/>
      <c r="D73" s="5">
        <v>1.5</v>
      </c>
      <c r="E73" s="5">
        <v>0.25</v>
      </c>
      <c r="F73" s="8">
        <v>0.11</v>
      </c>
      <c r="G73" s="117">
        <v>0.1595</v>
      </c>
    </row>
    <row r="74" spans="1:7" ht="15.75">
      <c r="A74" s="27" t="s">
        <v>217</v>
      </c>
      <c r="B74" s="27"/>
      <c r="C74" s="27"/>
      <c r="D74" s="5"/>
      <c r="E74" s="5"/>
      <c r="F74" s="8"/>
      <c r="G74" s="117">
        <v>0</v>
      </c>
    </row>
    <row r="75" spans="1:7" ht="15.75">
      <c r="A75" s="27" t="s">
        <v>33</v>
      </c>
      <c r="B75" s="27"/>
      <c r="C75" s="27"/>
      <c r="D75" s="5">
        <v>7.5</v>
      </c>
      <c r="E75" s="5">
        <v>35</v>
      </c>
      <c r="F75" s="8">
        <v>34.130000000000003</v>
      </c>
      <c r="G75" s="117">
        <v>49.488500000000002</v>
      </c>
    </row>
    <row r="76" spans="1:7" ht="15.75">
      <c r="A76" s="31" t="s">
        <v>210</v>
      </c>
      <c r="B76" s="63"/>
      <c r="C76" s="64"/>
      <c r="D76" s="5">
        <v>10</v>
      </c>
      <c r="E76" s="5">
        <v>20</v>
      </c>
      <c r="F76" s="8">
        <v>16.809999999999999</v>
      </c>
      <c r="G76" s="117">
        <v>24.374499999999998</v>
      </c>
    </row>
    <row r="77" spans="1:7" ht="15.75">
      <c r="A77" s="31" t="s">
        <v>218</v>
      </c>
      <c r="B77" s="63"/>
      <c r="C77" s="64"/>
      <c r="D77" s="5">
        <v>0</v>
      </c>
      <c r="E77" s="5">
        <v>4</v>
      </c>
      <c r="F77" s="8">
        <v>3.53</v>
      </c>
      <c r="G77" s="117">
        <v>5.1185</v>
      </c>
    </row>
    <row r="78" spans="1:7" ht="15.75">
      <c r="A78" s="155" t="s">
        <v>125</v>
      </c>
      <c r="B78" s="156"/>
      <c r="C78" s="157"/>
      <c r="D78" s="102">
        <f t="shared" ref="D78:F78" si="3">SUM(D71:D77)</f>
        <v>27</v>
      </c>
      <c r="E78" s="102">
        <f>SUM(E71:E77)</f>
        <v>61.45</v>
      </c>
      <c r="F78" s="102">
        <f t="shared" si="3"/>
        <v>56.06</v>
      </c>
      <c r="G78" s="102">
        <f>SUM(G71:G77)</f>
        <v>81.286999999999992</v>
      </c>
    </row>
    <row r="79" spans="1:7" ht="15.75">
      <c r="A79" s="124" t="s">
        <v>233</v>
      </c>
      <c r="B79" s="125"/>
      <c r="C79" s="126"/>
      <c r="D79" s="127"/>
      <c r="E79" s="127"/>
      <c r="F79" s="127"/>
      <c r="G79" s="127"/>
    </row>
    <row r="80" spans="1:7">
      <c r="A80" s="147" t="s">
        <v>62</v>
      </c>
      <c r="B80" s="148"/>
      <c r="C80" s="149"/>
      <c r="D80" s="7">
        <v>20</v>
      </c>
      <c r="E80" s="7">
        <v>22</v>
      </c>
      <c r="F80" s="6">
        <v>21.09</v>
      </c>
      <c r="G80" s="117">
        <v>30.580500000000001</v>
      </c>
    </row>
    <row r="81" spans="1:7">
      <c r="A81" s="147" t="s">
        <v>34</v>
      </c>
      <c r="B81" s="148"/>
      <c r="C81" s="149"/>
      <c r="D81" s="7">
        <v>2.5</v>
      </c>
      <c r="E81" s="7">
        <v>1</v>
      </c>
      <c r="F81" s="6">
        <v>0.42</v>
      </c>
      <c r="G81" s="117">
        <v>0.60899999999999999</v>
      </c>
    </row>
    <row r="82" spans="1:7">
      <c r="A82" s="147" t="s">
        <v>35</v>
      </c>
      <c r="B82" s="148"/>
      <c r="C82" s="149"/>
      <c r="D82" s="7">
        <v>5</v>
      </c>
      <c r="E82" s="7">
        <v>1.8</v>
      </c>
      <c r="F82" s="6">
        <v>1.64</v>
      </c>
      <c r="G82" s="117">
        <v>2.3634999999999997</v>
      </c>
    </row>
    <row r="83" spans="1:7">
      <c r="A83" s="147" t="s">
        <v>36</v>
      </c>
      <c r="B83" s="148"/>
      <c r="C83" s="149"/>
      <c r="D83" s="7">
        <v>10</v>
      </c>
      <c r="E83" s="7">
        <v>10</v>
      </c>
      <c r="F83" s="6">
        <v>9.26</v>
      </c>
      <c r="G83" s="117">
        <v>13.38</v>
      </c>
    </row>
    <row r="84" spans="1:7">
      <c r="A84" s="27" t="s">
        <v>37</v>
      </c>
      <c r="B84" s="27"/>
      <c r="C84" s="27"/>
      <c r="D84" s="7">
        <v>8</v>
      </c>
      <c r="E84" s="7">
        <v>1.8</v>
      </c>
      <c r="F84" s="6">
        <v>1.6</v>
      </c>
      <c r="G84" s="117">
        <v>2.3345000000000002</v>
      </c>
    </row>
    <row r="85" spans="1:7">
      <c r="A85" s="31" t="s">
        <v>225</v>
      </c>
      <c r="B85" s="63"/>
      <c r="C85" s="64"/>
      <c r="D85" s="7">
        <v>0</v>
      </c>
      <c r="E85" s="7">
        <v>0.5</v>
      </c>
      <c r="F85" s="6">
        <v>0.05</v>
      </c>
      <c r="G85" s="117">
        <v>7.2500000000000009E-2</v>
      </c>
    </row>
    <row r="86" spans="1:7">
      <c r="A86" s="155" t="s">
        <v>125</v>
      </c>
      <c r="B86" s="156"/>
      <c r="C86" s="157"/>
      <c r="D86" s="101">
        <f t="shared" ref="D86:F86" si="4">SUM(D80:D85)</f>
        <v>45.5</v>
      </c>
      <c r="E86" s="101">
        <f>SUM(E80:E85)</f>
        <v>37.099999999999994</v>
      </c>
      <c r="F86" s="101">
        <f t="shared" si="4"/>
        <v>34.06</v>
      </c>
      <c r="G86" s="101">
        <f>SUM(G80:G85)</f>
        <v>49.34</v>
      </c>
    </row>
    <row r="87" spans="1:7">
      <c r="A87" s="164"/>
      <c r="B87" s="165"/>
      <c r="C87" s="166"/>
      <c r="D87" s="32"/>
      <c r="E87" s="32"/>
      <c r="F87" s="4"/>
    </row>
    <row r="88" spans="1:7" ht="15.75">
      <c r="A88" s="135" t="s">
        <v>234</v>
      </c>
      <c r="B88" s="136"/>
      <c r="C88" s="136"/>
      <c r="D88" s="127"/>
      <c r="E88" s="127"/>
      <c r="F88" s="127"/>
      <c r="G88" s="127"/>
    </row>
    <row r="89" spans="1:7">
      <c r="A89" s="27" t="s">
        <v>38</v>
      </c>
      <c r="B89" s="27"/>
      <c r="C89" s="27"/>
      <c r="D89" s="7"/>
      <c r="E89" s="7"/>
      <c r="F89" s="6"/>
      <c r="G89" s="117">
        <v>0</v>
      </c>
    </row>
    <row r="90" spans="1:7">
      <c r="A90" s="27" t="s">
        <v>39</v>
      </c>
      <c r="B90" s="27"/>
      <c r="C90" s="27"/>
      <c r="D90" s="7"/>
      <c r="E90" s="7"/>
      <c r="F90" s="6"/>
      <c r="G90" s="117">
        <v>0</v>
      </c>
    </row>
    <row r="91" spans="1:7">
      <c r="A91" s="147" t="s">
        <v>40</v>
      </c>
      <c r="B91" s="148"/>
      <c r="C91" s="149"/>
      <c r="D91" s="7">
        <v>1.5</v>
      </c>
      <c r="E91" s="7">
        <v>0.25</v>
      </c>
      <c r="F91" s="6">
        <v>0.04</v>
      </c>
      <c r="G91" s="117">
        <v>5.8000000000000003E-2</v>
      </c>
    </row>
    <row r="92" spans="1:7">
      <c r="A92" s="147" t="s">
        <v>41</v>
      </c>
      <c r="B92" s="148"/>
      <c r="C92" s="149"/>
      <c r="D92" s="7"/>
      <c r="E92" s="7"/>
      <c r="F92" s="6"/>
      <c r="G92" s="117">
        <v>0</v>
      </c>
    </row>
    <row r="93" spans="1:7">
      <c r="A93" s="155" t="s">
        <v>125</v>
      </c>
      <c r="B93" s="156"/>
      <c r="C93" s="157"/>
      <c r="D93" s="101">
        <f>SUM(D89:D92)</f>
        <v>1.5</v>
      </c>
      <c r="E93" s="101">
        <f>SUM(E89:E92)</f>
        <v>0.25</v>
      </c>
      <c r="F93" s="101">
        <f>SUM(F89:F92)</f>
        <v>0.04</v>
      </c>
      <c r="G93" s="106">
        <f>SUM(G89:G92)</f>
        <v>5.8000000000000003E-2</v>
      </c>
    </row>
    <row r="94" spans="1:7" ht="15.75">
      <c r="A94" s="137" t="s">
        <v>235</v>
      </c>
      <c r="B94" s="138"/>
      <c r="C94" s="139"/>
      <c r="D94" s="140"/>
      <c r="E94" s="140"/>
      <c r="F94" s="141"/>
      <c r="G94" s="140"/>
    </row>
    <row r="95" spans="1:7">
      <c r="A95" s="9" t="s">
        <v>42</v>
      </c>
      <c r="B95" s="27"/>
      <c r="C95" s="31"/>
      <c r="D95" s="7"/>
      <c r="E95" s="7"/>
      <c r="F95" s="11"/>
      <c r="G95" s="117">
        <v>0</v>
      </c>
    </row>
    <row r="96" spans="1:7">
      <c r="A96" s="27" t="s">
        <v>43</v>
      </c>
      <c r="B96" s="27"/>
      <c r="C96" s="31"/>
      <c r="D96" s="7"/>
      <c r="E96" s="7"/>
      <c r="F96" s="11"/>
      <c r="G96" s="117">
        <v>0</v>
      </c>
    </row>
    <row r="97" spans="1:8">
      <c r="A97" s="147" t="s">
        <v>213</v>
      </c>
      <c r="B97" s="148"/>
      <c r="C97" s="149"/>
      <c r="D97" s="7">
        <v>0</v>
      </c>
      <c r="E97" s="7">
        <v>8</v>
      </c>
      <c r="F97" s="11">
        <v>7.84</v>
      </c>
      <c r="G97" s="117">
        <v>6</v>
      </c>
    </row>
    <row r="98" spans="1:8" ht="15.75" customHeight="1">
      <c r="A98" s="147" t="s">
        <v>125</v>
      </c>
      <c r="B98" s="148"/>
      <c r="C98" s="149"/>
      <c r="D98" s="99">
        <f>SUM(D95:D97)</f>
        <v>0</v>
      </c>
      <c r="E98" s="99">
        <f>SUM(E95:E97)</f>
        <v>8</v>
      </c>
      <c r="F98" s="99">
        <f>SUM(F95:F97)</f>
        <v>7.84</v>
      </c>
      <c r="G98" s="10">
        <f>SUM(G95:G97)</f>
        <v>6</v>
      </c>
    </row>
    <row r="99" spans="1:8" ht="26.25" customHeight="1">
      <c r="A99" s="107" t="s">
        <v>221</v>
      </c>
      <c r="B99" s="108"/>
      <c r="C99" s="108"/>
      <c r="D99" s="109">
        <f>D98+D93+D86+D78+D67+D44+D19</f>
        <v>5549</v>
      </c>
      <c r="E99" s="109">
        <f>E98+E93+E86+E78+E67+E44+E19</f>
        <v>3371.9</v>
      </c>
      <c r="F99" s="109">
        <f>F98+F93+F86+F78+F67+F44+F19</f>
        <v>3304.0638600000002</v>
      </c>
      <c r="G99" s="109">
        <f>G98+G93+G86+G78+G67+G44+G19</f>
        <v>4516.0010199999997</v>
      </c>
    </row>
    <row r="100" spans="1:8" ht="15.75">
      <c r="A100" s="146" t="s">
        <v>199</v>
      </c>
      <c r="B100" s="122"/>
      <c r="C100" s="123"/>
      <c r="D100" s="140"/>
      <c r="E100" s="140"/>
      <c r="F100" s="140"/>
      <c r="G100" s="145"/>
    </row>
    <row r="101" spans="1:8" ht="15.75">
      <c r="A101" s="147" t="s">
        <v>45</v>
      </c>
      <c r="B101" s="148"/>
      <c r="C101" s="149"/>
      <c r="D101" s="5">
        <v>0</v>
      </c>
      <c r="E101" s="5">
        <v>20</v>
      </c>
      <c r="F101" s="113">
        <v>17.260000000000002</v>
      </c>
      <c r="G101" s="114">
        <v>10</v>
      </c>
    </row>
    <row r="102" spans="1:8" ht="15.75">
      <c r="A102" s="147" t="s">
        <v>46</v>
      </c>
      <c r="B102" s="148"/>
      <c r="C102" s="149"/>
      <c r="D102" s="5">
        <v>50</v>
      </c>
      <c r="E102" s="5">
        <v>25</v>
      </c>
      <c r="F102" s="113">
        <v>21.53</v>
      </c>
      <c r="G102" s="114">
        <v>25</v>
      </c>
    </row>
    <row r="103" spans="1:8" ht="15.75">
      <c r="A103" s="9" t="s">
        <v>47</v>
      </c>
      <c r="B103" s="9"/>
      <c r="C103" s="9"/>
      <c r="D103" s="5">
        <v>125</v>
      </c>
      <c r="E103" s="5">
        <v>165</v>
      </c>
      <c r="F103" s="113">
        <v>161.88</v>
      </c>
      <c r="G103" s="114">
        <v>150</v>
      </c>
      <c r="H103" s="4"/>
    </row>
    <row r="104" spans="1:8" ht="15.75">
      <c r="A104" s="9" t="s">
        <v>48</v>
      </c>
      <c r="B104" s="9"/>
      <c r="C104" s="9"/>
      <c r="D104" s="5">
        <v>150</v>
      </c>
      <c r="E104" s="5">
        <v>65</v>
      </c>
      <c r="F104" s="113">
        <v>60.31</v>
      </c>
      <c r="G104" s="114">
        <v>75</v>
      </c>
    </row>
    <row r="105" spans="1:8" ht="15.75">
      <c r="A105" s="147" t="s">
        <v>49</v>
      </c>
      <c r="B105" s="148"/>
      <c r="C105" s="149"/>
      <c r="D105" s="5">
        <v>20</v>
      </c>
      <c r="E105" s="5">
        <v>7</v>
      </c>
      <c r="F105" s="113">
        <v>6.93</v>
      </c>
      <c r="G105" s="114">
        <v>10</v>
      </c>
    </row>
    <row r="106" spans="1:8" ht="15.75">
      <c r="A106" s="147" t="s">
        <v>64</v>
      </c>
      <c r="B106" s="148"/>
      <c r="C106" s="149"/>
      <c r="D106" s="5">
        <v>325</v>
      </c>
      <c r="E106" s="5">
        <v>250</v>
      </c>
      <c r="F106" s="113">
        <v>245.15</v>
      </c>
      <c r="G106" s="117">
        <v>250</v>
      </c>
    </row>
    <row r="107" spans="1:8" ht="15.75">
      <c r="A107" s="147" t="s">
        <v>50</v>
      </c>
      <c r="B107" s="148"/>
      <c r="C107" s="149"/>
      <c r="D107" s="5">
        <v>600</v>
      </c>
      <c r="E107" s="5">
        <v>100</v>
      </c>
      <c r="F107" s="113">
        <v>94.53</v>
      </c>
      <c r="G107" s="117">
        <v>150</v>
      </c>
    </row>
    <row r="108" spans="1:8" ht="15.75">
      <c r="A108" s="147" t="s">
        <v>51</v>
      </c>
      <c r="B108" s="148"/>
      <c r="C108" s="149"/>
      <c r="D108" s="5">
        <v>25</v>
      </c>
      <c r="E108" s="5">
        <v>1</v>
      </c>
      <c r="F108" s="113">
        <f>79000/100000</f>
        <v>0.79</v>
      </c>
      <c r="G108" s="114">
        <v>5</v>
      </c>
    </row>
    <row r="109" spans="1:8" ht="15.75">
      <c r="A109" s="96" t="s">
        <v>219</v>
      </c>
      <c r="B109" s="97"/>
      <c r="C109" s="98"/>
      <c r="D109" s="5">
        <v>0</v>
      </c>
      <c r="E109" s="5"/>
      <c r="F109" s="113">
        <v>0</v>
      </c>
      <c r="G109" s="114">
        <v>10</v>
      </c>
    </row>
    <row r="110" spans="1:8" ht="15.75">
      <c r="A110" s="96" t="s">
        <v>220</v>
      </c>
      <c r="B110" s="97"/>
      <c r="C110" s="98"/>
      <c r="D110" s="5">
        <v>0</v>
      </c>
      <c r="E110" s="5">
        <v>40</v>
      </c>
      <c r="F110" s="113">
        <v>31.64</v>
      </c>
      <c r="G110" s="114">
        <v>30</v>
      </c>
    </row>
    <row r="111" spans="1:8" ht="15.75">
      <c r="A111" s="147" t="s">
        <v>63</v>
      </c>
      <c r="B111" s="148"/>
      <c r="C111" s="149"/>
      <c r="D111" s="5">
        <v>75</v>
      </c>
      <c r="E111" s="5">
        <v>40</v>
      </c>
      <c r="F111" s="113">
        <v>35.44</v>
      </c>
      <c r="G111" s="114">
        <v>40</v>
      </c>
    </row>
    <row r="112" spans="1:8" ht="15.75">
      <c r="A112" s="147" t="s">
        <v>123</v>
      </c>
      <c r="B112" s="148"/>
      <c r="C112" s="149"/>
      <c r="D112" s="5">
        <v>15</v>
      </c>
      <c r="E112" s="5"/>
      <c r="F112" s="113">
        <v>0</v>
      </c>
      <c r="G112" s="114">
        <v>23</v>
      </c>
    </row>
    <row r="113" spans="1:9" ht="15.75">
      <c r="A113" s="147" t="s">
        <v>124</v>
      </c>
      <c r="B113" s="148"/>
      <c r="C113" s="149"/>
      <c r="D113" s="8">
        <v>40</v>
      </c>
      <c r="E113" s="8">
        <v>1</v>
      </c>
      <c r="F113" s="113">
        <v>7.0000000000000007E-2</v>
      </c>
      <c r="G113" s="114">
        <v>10</v>
      </c>
    </row>
    <row r="114" spans="1:9">
      <c r="A114" s="79" t="s">
        <v>198</v>
      </c>
      <c r="B114" s="75"/>
      <c r="C114" s="76"/>
      <c r="D114" s="10">
        <f>SUM(D101:D113)</f>
        <v>1425</v>
      </c>
      <c r="E114" s="10">
        <f>SUM(E101:E113)</f>
        <v>714</v>
      </c>
      <c r="F114" s="10">
        <f>SUM(F101:F113)</f>
        <v>675.53000000000009</v>
      </c>
      <c r="G114" s="99">
        <f>SUM(G101:G113)</f>
        <v>788</v>
      </c>
    </row>
    <row r="115" spans="1:9">
      <c r="A115" s="79" t="s">
        <v>197</v>
      </c>
      <c r="B115" s="80"/>
      <c r="C115" s="81"/>
      <c r="D115" s="10">
        <f>D99+D114</f>
        <v>6974</v>
      </c>
      <c r="E115" s="10">
        <f>E99+E114</f>
        <v>4085.9</v>
      </c>
      <c r="F115" s="10">
        <f>F99+F114</f>
        <v>3979.5938600000004</v>
      </c>
      <c r="G115" s="10">
        <f>G99+G114</f>
        <v>5304.0010199999997</v>
      </c>
    </row>
    <row r="116" spans="1:9" ht="15.75" customHeight="1">
      <c r="A116" s="147" t="s">
        <v>200</v>
      </c>
      <c r="B116" s="148"/>
      <c r="C116" s="149"/>
      <c r="D116" s="153"/>
      <c r="E116" s="153"/>
      <c r="F116" s="153"/>
      <c r="G116" s="154"/>
    </row>
    <row r="117" spans="1:9" ht="15.75">
      <c r="A117" s="147" t="s">
        <v>44</v>
      </c>
      <c r="B117" s="148"/>
      <c r="C117" s="149"/>
      <c r="D117" s="8">
        <v>20000</v>
      </c>
      <c r="E117" s="118"/>
      <c r="G117" s="117">
        <v>9200</v>
      </c>
    </row>
    <row r="118" spans="1:9" ht="15.75">
      <c r="A118" s="147" t="s">
        <v>236</v>
      </c>
      <c r="B118" s="148"/>
      <c r="C118" s="149"/>
      <c r="D118" s="8">
        <v>2000</v>
      </c>
      <c r="E118" s="8">
        <v>650</v>
      </c>
      <c r="F118" s="6">
        <v>622.08000000000004</v>
      </c>
      <c r="G118" s="117">
        <v>2300</v>
      </c>
    </row>
    <row r="119" spans="1:9">
      <c r="A119" s="147" t="s">
        <v>201</v>
      </c>
      <c r="B119" s="148"/>
      <c r="C119" s="149"/>
      <c r="D119" s="10">
        <f>SUM(D117:D118)</f>
        <v>22000</v>
      </c>
      <c r="E119" s="10">
        <f>SUM(E117:E118)</f>
        <v>650</v>
      </c>
      <c r="F119" s="10">
        <f>SUM(F117:F118)</f>
        <v>622.08000000000004</v>
      </c>
      <c r="G119" s="10">
        <f>SUM(G117:G118)</f>
        <v>11500</v>
      </c>
    </row>
    <row r="120" spans="1:9" ht="30" customHeight="1">
      <c r="A120" s="150" t="s">
        <v>202</v>
      </c>
      <c r="B120" s="151"/>
      <c r="C120" s="152"/>
      <c r="D120" s="10">
        <f>D115+D119</f>
        <v>28974</v>
      </c>
      <c r="E120" s="10">
        <f>E115+E119</f>
        <v>4735.8999999999996</v>
      </c>
      <c r="F120" s="10">
        <f>F115+F119</f>
        <v>4601.6738600000008</v>
      </c>
      <c r="G120" s="10">
        <f>G115+G119</f>
        <v>16804.00102</v>
      </c>
      <c r="I120" s="4"/>
    </row>
  </sheetData>
  <autoFilter ref="A3:G19"/>
  <mergeCells count="64">
    <mergeCell ref="A5:C5"/>
    <mergeCell ref="A1:C1"/>
    <mergeCell ref="A28:C28"/>
    <mergeCell ref="A19:C19"/>
    <mergeCell ref="A17:C17"/>
    <mergeCell ref="A16:C16"/>
    <mergeCell ref="A15:C15"/>
    <mergeCell ref="A6:C6"/>
    <mergeCell ref="A7:C7"/>
    <mergeCell ref="A10:C10"/>
    <mergeCell ref="A12:C12"/>
    <mergeCell ref="A3:C3"/>
    <mergeCell ref="A108:C108"/>
    <mergeCell ref="A116:C116"/>
    <mergeCell ref="A86:C86"/>
    <mergeCell ref="A87:C87"/>
    <mergeCell ref="A98:C98"/>
    <mergeCell ref="A105:C105"/>
    <mergeCell ref="A101:C101"/>
    <mergeCell ref="A102:C102"/>
    <mergeCell ref="A106:C106"/>
    <mergeCell ref="A91:C91"/>
    <mergeCell ref="A93:C93"/>
    <mergeCell ref="A92:C92"/>
    <mergeCell ref="A35:C35"/>
    <mergeCell ref="A22:C22"/>
    <mergeCell ref="A24:C24"/>
    <mergeCell ref="A30:C30"/>
    <mergeCell ref="A26:C26"/>
    <mergeCell ref="A29:C29"/>
    <mergeCell ref="A33:C33"/>
    <mergeCell ref="A34:C34"/>
    <mergeCell ref="A36:C36"/>
    <mergeCell ref="A51:C51"/>
    <mergeCell ref="A57:C57"/>
    <mergeCell ref="A117:C117"/>
    <mergeCell ref="A47:C47"/>
    <mergeCell ref="A37:C37"/>
    <mergeCell ref="A42:C42"/>
    <mergeCell ref="A44:C44"/>
    <mergeCell ref="A78:C78"/>
    <mergeCell ref="A80:C80"/>
    <mergeCell ref="A49:C49"/>
    <mergeCell ref="A55:C55"/>
    <mergeCell ref="A48:C48"/>
    <mergeCell ref="A70:C70"/>
    <mergeCell ref="A61:C61"/>
    <mergeCell ref="A60:C60"/>
    <mergeCell ref="A118:C118"/>
    <mergeCell ref="A120:C120"/>
    <mergeCell ref="D116:G116"/>
    <mergeCell ref="A59:C59"/>
    <mergeCell ref="A71:C71"/>
    <mergeCell ref="A73:C73"/>
    <mergeCell ref="A81:C81"/>
    <mergeCell ref="A83:C83"/>
    <mergeCell ref="A62:C62"/>
    <mergeCell ref="A82:C82"/>
    <mergeCell ref="A119:C119"/>
    <mergeCell ref="A111:C111"/>
    <mergeCell ref="A97:C97"/>
    <mergeCell ref="A107:C107"/>
    <mergeCell ref="A112:C112"/>
    <mergeCell ref="A113:C113"/>
  </mergeCells>
  <printOptions horizontalCentered="1"/>
  <pageMargins left="0.19685039370078741" right="0.19685039370078741" top="0.39370078740157483" bottom="0.19685039370078741" header="0.31496062992125984" footer="0.31496062992125984"/>
  <pageSetup scale="90" orientation="portrait" horizontalDpi="4294967294" r:id="rId1"/>
  <rowBreaks count="2" manualBreakCount="2">
    <brk id="44" max="16383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92"/>
  <sheetViews>
    <sheetView workbookViewId="0">
      <selection activeCell="L71" sqref="L71"/>
    </sheetView>
  </sheetViews>
  <sheetFormatPr defaultRowHeight="15"/>
  <cols>
    <col min="1" max="1" width="32" customWidth="1"/>
    <col min="5" max="5" width="9.875" customWidth="1"/>
    <col min="8" max="8" width="9.875" customWidth="1"/>
    <col min="9" max="9" width="11.875" customWidth="1"/>
    <col min="10" max="10" width="11.75" customWidth="1"/>
  </cols>
  <sheetData>
    <row r="2" spans="1:10">
      <c r="A2" t="s">
        <v>71</v>
      </c>
    </row>
    <row r="3" spans="1:10">
      <c r="A3" s="177" t="s">
        <v>72</v>
      </c>
      <c r="B3" s="177" t="s">
        <v>73</v>
      </c>
      <c r="C3" s="176" t="s">
        <v>74</v>
      </c>
      <c r="D3" s="176"/>
      <c r="E3" s="176"/>
      <c r="F3" s="176" t="s">
        <v>75</v>
      </c>
      <c r="G3" s="176"/>
      <c r="H3" s="176"/>
      <c r="I3" s="176"/>
      <c r="J3" s="173" t="s">
        <v>76</v>
      </c>
    </row>
    <row r="4" spans="1:10" ht="45">
      <c r="A4" s="177"/>
      <c r="B4" s="177"/>
      <c r="C4" s="12" t="s">
        <v>77</v>
      </c>
      <c r="D4" s="3" t="s">
        <v>78</v>
      </c>
      <c r="E4" s="12" t="s">
        <v>79</v>
      </c>
      <c r="F4" s="12" t="s">
        <v>80</v>
      </c>
      <c r="G4" s="3" t="s">
        <v>81</v>
      </c>
      <c r="H4" s="13" t="s">
        <v>78</v>
      </c>
      <c r="I4" s="14" t="s">
        <v>82</v>
      </c>
      <c r="J4" s="173"/>
    </row>
    <row r="5" spans="1:10">
      <c r="A5" s="15" t="s">
        <v>83</v>
      </c>
      <c r="B5" s="15">
        <v>15257</v>
      </c>
      <c r="C5" s="16">
        <v>2</v>
      </c>
      <c r="D5" s="16">
        <f>C5*B5</f>
        <v>30514</v>
      </c>
      <c r="E5" s="16">
        <f t="shared" ref="E5:E34" si="0">D5*5</f>
        <v>152570</v>
      </c>
      <c r="F5" s="16">
        <v>2</v>
      </c>
      <c r="G5" s="16">
        <f>B5+(B5*10%)</f>
        <v>16782.7</v>
      </c>
      <c r="H5" s="16">
        <f>G5*F5</f>
        <v>33565.4</v>
      </c>
      <c r="I5" s="16">
        <f>H5*7</f>
        <v>234957.80000000002</v>
      </c>
      <c r="J5" s="16">
        <f>I5+E5</f>
        <v>387527.80000000005</v>
      </c>
    </row>
    <row r="6" spans="1:10">
      <c r="A6" s="15" t="s">
        <v>84</v>
      </c>
      <c r="B6" s="15">
        <v>17895</v>
      </c>
      <c r="C6" s="16">
        <v>2</v>
      </c>
      <c r="D6" s="16">
        <f t="shared" ref="D6:D34" si="1">C6*B6</f>
        <v>35790</v>
      </c>
      <c r="E6" s="16">
        <f t="shared" si="0"/>
        <v>178950</v>
      </c>
      <c r="F6" s="16">
        <v>2</v>
      </c>
      <c r="G6" s="16">
        <f t="shared" ref="G6:G38" si="2">B6+(B6*10%)</f>
        <v>19684.5</v>
      </c>
      <c r="H6" s="16">
        <f t="shared" ref="H6:H34" si="3">G6*F6</f>
        <v>39369</v>
      </c>
      <c r="I6" s="16">
        <f t="shared" ref="I6:I34" si="4">H6*7</f>
        <v>275583</v>
      </c>
      <c r="J6" s="16">
        <f t="shared" ref="J6:J34" si="5">I6+E6</f>
        <v>454533</v>
      </c>
    </row>
    <row r="7" spans="1:10">
      <c r="A7" s="15" t="s">
        <v>85</v>
      </c>
      <c r="B7" s="15">
        <v>17895</v>
      </c>
      <c r="C7" s="16">
        <v>8</v>
      </c>
      <c r="D7" s="16">
        <f t="shared" si="1"/>
        <v>143160</v>
      </c>
      <c r="E7" s="16">
        <f t="shared" si="0"/>
        <v>715800</v>
      </c>
      <c r="F7" s="16">
        <v>8</v>
      </c>
      <c r="G7" s="16">
        <f t="shared" si="2"/>
        <v>19684.5</v>
      </c>
      <c r="H7" s="16">
        <f t="shared" si="3"/>
        <v>157476</v>
      </c>
      <c r="I7" s="16">
        <f t="shared" si="4"/>
        <v>1102332</v>
      </c>
      <c r="J7" s="16">
        <f t="shared" si="5"/>
        <v>1818132</v>
      </c>
    </row>
    <row r="8" spans="1:10">
      <c r="A8" s="15" t="s">
        <v>86</v>
      </c>
      <c r="B8" s="15">
        <v>20345</v>
      </c>
      <c r="C8" s="16">
        <v>8</v>
      </c>
      <c r="D8" s="16">
        <f t="shared" si="1"/>
        <v>162760</v>
      </c>
      <c r="E8" s="16">
        <f t="shared" si="0"/>
        <v>813800</v>
      </c>
      <c r="F8" s="16">
        <v>8</v>
      </c>
      <c r="G8" s="16">
        <f t="shared" si="2"/>
        <v>22379.5</v>
      </c>
      <c r="H8" s="16">
        <f t="shared" si="3"/>
        <v>179036</v>
      </c>
      <c r="I8" s="16">
        <f t="shared" si="4"/>
        <v>1253252</v>
      </c>
      <c r="J8" s="16">
        <f t="shared" si="5"/>
        <v>2067052</v>
      </c>
    </row>
    <row r="9" spans="1:10">
      <c r="A9" s="15" t="s">
        <v>87</v>
      </c>
      <c r="B9" s="15">
        <v>25763</v>
      </c>
      <c r="C9" s="16">
        <v>4</v>
      </c>
      <c r="D9" s="16">
        <f t="shared" si="1"/>
        <v>103052</v>
      </c>
      <c r="E9" s="16">
        <f t="shared" si="0"/>
        <v>515260</v>
      </c>
      <c r="F9" s="16">
        <v>4</v>
      </c>
      <c r="G9" s="16">
        <f t="shared" si="2"/>
        <v>28339.3</v>
      </c>
      <c r="H9" s="16">
        <f t="shared" si="3"/>
        <v>113357.2</v>
      </c>
      <c r="I9" s="16">
        <f t="shared" si="4"/>
        <v>793500.4</v>
      </c>
      <c r="J9" s="16">
        <f t="shared" si="5"/>
        <v>1308760.3999999999</v>
      </c>
    </row>
    <row r="10" spans="1:10">
      <c r="A10" s="15" t="s">
        <v>88</v>
      </c>
      <c r="B10" s="15">
        <v>26724</v>
      </c>
      <c r="C10" s="16">
        <v>3</v>
      </c>
      <c r="D10" s="16">
        <f t="shared" si="1"/>
        <v>80172</v>
      </c>
      <c r="E10" s="16">
        <f t="shared" si="0"/>
        <v>400860</v>
      </c>
      <c r="F10" s="16">
        <v>3</v>
      </c>
      <c r="G10" s="16">
        <f t="shared" si="2"/>
        <v>29396.400000000001</v>
      </c>
      <c r="H10" s="16">
        <f t="shared" si="3"/>
        <v>88189.200000000012</v>
      </c>
      <c r="I10" s="16">
        <f t="shared" si="4"/>
        <v>617324.40000000014</v>
      </c>
      <c r="J10" s="16">
        <f t="shared" si="5"/>
        <v>1018184.4000000001</v>
      </c>
    </row>
    <row r="11" spans="1:10">
      <c r="A11" s="17" t="s">
        <v>89</v>
      </c>
      <c r="B11" s="15">
        <v>31778</v>
      </c>
      <c r="C11" s="16">
        <v>1</v>
      </c>
      <c r="D11" s="16">
        <f t="shared" si="1"/>
        <v>31778</v>
      </c>
      <c r="E11" s="16">
        <f t="shared" si="0"/>
        <v>158890</v>
      </c>
      <c r="F11" s="16">
        <v>1</v>
      </c>
      <c r="G11" s="16">
        <f t="shared" si="2"/>
        <v>34955.800000000003</v>
      </c>
      <c r="H11" s="16">
        <f t="shared" si="3"/>
        <v>34955.800000000003</v>
      </c>
      <c r="I11" s="16">
        <f t="shared" si="4"/>
        <v>244690.60000000003</v>
      </c>
      <c r="J11" s="16">
        <f t="shared" si="5"/>
        <v>403580.60000000003</v>
      </c>
    </row>
    <row r="12" spans="1:10">
      <c r="A12" s="17" t="s">
        <v>90</v>
      </c>
      <c r="B12" s="15">
        <v>33458</v>
      </c>
      <c r="C12" s="16">
        <v>2</v>
      </c>
      <c r="D12" s="16">
        <f t="shared" si="1"/>
        <v>66916</v>
      </c>
      <c r="E12" s="16">
        <f t="shared" si="0"/>
        <v>334580</v>
      </c>
      <c r="F12" s="16">
        <v>4</v>
      </c>
      <c r="G12" s="16">
        <f t="shared" si="2"/>
        <v>36803.800000000003</v>
      </c>
      <c r="H12" s="16">
        <f t="shared" si="3"/>
        <v>147215.20000000001</v>
      </c>
      <c r="I12" s="16">
        <f t="shared" si="4"/>
        <v>1030506.4000000001</v>
      </c>
      <c r="J12" s="16">
        <f t="shared" si="5"/>
        <v>1365086.4000000001</v>
      </c>
    </row>
    <row r="13" spans="1:10">
      <c r="A13" s="17" t="s">
        <v>91</v>
      </c>
      <c r="B13" s="15">
        <v>31778</v>
      </c>
      <c r="C13" s="16">
        <v>1</v>
      </c>
      <c r="D13" s="16">
        <f t="shared" si="1"/>
        <v>31778</v>
      </c>
      <c r="E13" s="16">
        <f t="shared" si="0"/>
        <v>158890</v>
      </c>
      <c r="F13" s="16">
        <v>1</v>
      </c>
      <c r="G13" s="16">
        <f t="shared" si="2"/>
        <v>34955.800000000003</v>
      </c>
      <c r="H13" s="16">
        <f t="shared" si="3"/>
        <v>34955.800000000003</v>
      </c>
      <c r="I13" s="16">
        <f t="shared" si="4"/>
        <v>244690.60000000003</v>
      </c>
      <c r="J13" s="16">
        <f t="shared" si="5"/>
        <v>403580.60000000003</v>
      </c>
    </row>
    <row r="14" spans="1:10">
      <c r="A14" s="17" t="s">
        <v>92</v>
      </c>
      <c r="B14" s="15">
        <v>35778</v>
      </c>
      <c r="C14" s="16">
        <v>1</v>
      </c>
      <c r="D14" s="16">
        <f t="shared" si="1"/>
        <v>35778</v>
      </c>
      <c r="E14" s="16">
        <f t="shared" si="0"/>
        <v>178890</v>
      </c>
      <c r="F14" s="16">
        <v>1</v>
      </c>
      <c r="G14" s="16">
        <f t="shared" si="2"/>
        <v>39355.800000000003</v>
      </c>
      <c r="H14" s="16">
        <f t="shared" si="3"/>
        <v>39355.800000000003</v>
      </c>
      <c r="I14" s="16">
        <f t="shared" si="4"/>
        <v>275490.60000000003</v>
      </c>
      <c r="J14" s="16">
        <f t="shared" si="5"/>
        <v>454380.60000000003</v>
      </c>
    </row>
    <row r="15" spans="1:10">
      <c r="A15" s="17" t="s">
        <v>93</v>
      </c>
      <c r="B15" s="15">
        <v>39148</v>
      </c>
      <c r="C15" s="16">
        <v>2</v>
      </c>
      <c r="D15" s="16">
        <f t="shared" si="1"/>
        <v>78296</v>
      </c>
      <c r="E15" s="16">
        <f t="shared" si="0"/>
        <v>391480</v>
      </c>
      <c r="F15" s="16">
        <v>4</v>
      </c>
      <c r="G15" s="16">
        <f t="shared" si="2"/>
        <v>43062.8</v>
      </c>
      <c r="H15" s="16">
        <f t="shared" si="3"/>
        <v>172251.2</v>
      </c>
      <c r="I15" s="16">
        <f t="shared" si="4"/>
        <v>1205758.4000000001</v>
      </c>
      <c r="J15" s="16">
        <f t="shared" si="5"/>
        <v>1597238.4000000001</v>
      </c>
    </row>
    <row r="16" spans="1:10">
      <c r="A16" s="17" t="s">
        <v>94</v>
      </c>
      <c r="B16" s="15">
        <v>39148</v>
      </c>
      <c r="C16" s="16">
        <v>3</v>
      </c>
      <c r="D16" s="16">
        <f t="shared" si="1"/>
        <v>117444</v>
      </c>
      <c r="E16" s="16">
        <f t="shared" si="0"/>
        <v>587220</v>
      </c>
      <c r="F16" s="16">
        <v>3</v>
      </c>
      <c r="G16" s="16">
        <f t="shared" si="2"/>
        <v>43062.8</v>
      </c>
      <c r="H16" s="16">
        <f t="shared" si="3"/>
        <v>129188.40000000001</v>
      </c>
      <c r="I16" s="16">
        <f t="shared" si="4"/>
        <v>904318.8</v>
      </c>
      <c r="J16" s="16">
        <f t="shared" si="5"/>
        <v>1491538.8</v>
      </c>
    </row>
    <row r="17" spans="1:10">
      <c r="A17" s="18" t="s">
        <v>95</v>
      </c>
      <c r="B17" s="15">
        <v>49155</v>
      </c>
      <c r="C17" s="16">
        <v>1</v>
      </c>
      <c r="D17" s="16">
        <f t="shared" si="1"/>
        <v>49155</v>
      </c>
      <c r="E17" s="16">
        <f t="shared" si="0"/>
        <v>245775</v>
      </c>
      <c r="F17" s="16">
        <v>1</v>
      </c>
      <c r="G17" s="16">
        <f t="shared" si="2"/>
        <v>54070.5</v>
      </c>
      <c r="H17" s="16">
        <f t="shared" si="3"/>
        <v>54070.5</v>
      </c>
      <c r="I17" s="16">
        <f t="shared" si="4"/>
        <v>378493.5</v>
      </c>
      <c r="J17" s="16">
        <f t="shared" si="5"/>
        <v>624268.5</v>
      </c>
    </row>
    <row r="18" spans="1:10">
      <c r="A18" s="18" t="s">
        <v>96</v>
      </c>
      <c r="B18" s="15">
        <v>51747</v>
      </c>
      <c r="C18" s="16">
        <v>2</v>
      </c>
      <c r="D18" s="16">
        <f t="shared" si="1"/>
        <v>103494</v>
      </c>
      <c r="E18" s="16">
        <f t="shared" si="0"/>
        <v>517470</v>
      </c>
      <c r="F18" s="16">
        <v>3</v>
      </c>
      <c r="G18" s="16">
        <f t="shared" si="2"/>
        <v>56921.7</v>
      </c>
      <c r="H18" s="16">
        <f t="shared" si="3"/>
        <v>170765.09999999998</v>
      </c>
      <c r="I18" s="16">
        <f t="shared" si="4"/>
        <v>1195355.6999999997</v>
      </c>
      <c r="J18" s="16">
        <f t="shared" si="5"/>
        <v>1712825.6999999997</v>
      </c>
    </row>
    <row r="19" spans="1:10">
      <c r="A19" s="18" t="s">
        <v>97</v>
      </c>
      <c r="B19" s="15">
        <v>59786</v>
      </c>
      <c r="C19" s="16">
        <v>1</v>
      </c>
      <c r="D19" s="16">
        <f t="shared" si="1"/>
        <v>59786</v>
      </c>
      <c r="E19" s="16">
        <f t="shared" si="0"/>
        <v>298930</v>
      </c>
      <c r="F19" s="16">
        <v>1</v>
      </c>
      <c r="G19" s="16">
        <f t="shared" si="2"/>
        <v>65764.600000000006</v>
      </c>
      <c r="H19" s="16">
        <f t="shared" si="3"/>
        <v>65764.600000000006</v>
      </c>
      <c r="I19" s="16">
        <f t="shared" si="4"/>
        <v>460352.20000000007</v>
      </c>
      <c r="J19" s="16">
        <f t="shared" si="5"/>
        <v>759282.20000000007</v>
      </c>
    </row>
    <row r="20" spans="1:10">
      <c r="A20" s="18" t="s">
        <v>98</v>
      </c>
      <c r="B20" s="15">
        <v>66902</v>
      </c>
      <c r="C20" s="16">
        <v>2</v>
      </c>
      <c r="D20" s="16">
        <f t="shared" si="1"/>
        <v>133804</v>
      </c>
      <c r="E20" s="16">
        <f t="shared" si="0"/>
        <v>669020</v>
      </c>
      <c r="F20" s="16">
        <v>2</v>
      </c>
      <c r="G20" s="16">
        <f t="shared" si="2"/>
        <v>73592.2</v>
      </c>
      <c r="H20" s="16">
        <f t="shared" si="3"/>
        <v>147184.4</v>
      </c>
      <c r="I20" s="16">
        <f t="shared" si="4"/>
        <v>1030290.7999999999</v>
      </c>
      <c r="J20" s="16">
        <f t="shared" si="5"/>
        <v>1699310.7999999998</v>
      </c>
    </row>
    <row r="21" spans="1:10">
      <c r="A21" s="18" t="s">
        <v>99</v>
      </c>
      <c r="B21" s="15">
        <v>111716</v>
      </c>
      <c r="C21" s="16">
        <v>1</v>
      </c>
      <c r="D21" s="16">
        <f t="shared" si="1"/>
        <v>111716</v>
      </c>
      <c r="E21" s="16">
        <f t="shared" si="0"/>
        <v>558580</v>
      </c>
      <c r="F21" s="16">
        <v>1</v>
      </c>
      <c r="G21" s="16">
        <f t="shared" si="2"/>
        <v>122887.6</v>
      </c>
      <c r="H21" s="16">
        <f t="shared" si="3"/>
        <v>122887.6</v>
      </c>
      <c r="I21" s="16">
        <f t="shared" si="4"/>
        <v>860213.20000000007</v>
      </c>
      <c r="J21" s="16">
        <f t="shared" si="5"/>
        <v>1418793.2000000002</v>
      </c>
    </row>
    <row r="22" spans="1:10">
      <c r="A22" s="18" t="s">
        <v>100</v>
      </c>
      <c r="B22" s="15">
        <v>157750</v>
      </c>
      <c r="C22" s="16">
        <v>1</v>
      </c>
      <c r="D22" s="16">
        <f t="shared" si="1"/>
        <v>157750</v>
      </c>
      <c r="E22" s="16">
        <f t="shared" si="0"/>
        <v>788750</v>
      </c>
      <c r="F22" s="16">
        <v>1</v>
      </c>
      <c r="G22" s="16">
        <f t="shared" si="2"/>
        <v>173525</v>
      </c>
      <c r="H22" s="16">
        <f t="shared" si="3"/>
        <v>173525</v>
      </c>
      <c r="I22" s="16">
        <f t="shared" si="4"/>
        <v>1214675</v>
      </c>
      <c r="J22" s="16">
        <f t="shared" si="5"/>
        <v>2003425</v>
      </c>
    </row>
    <row r="23" spans="1:10" ht="19.5" customHeight="1">
      <c r="A23" s="18" t="s">
        <v>101</v>
      </c>
      <c r="B23" s="15">
        <v>66902</v>
      </c>
      <c r="C23" s="19">
        <v>0</v>
      </c>
      <c r="D23" s="16">
        <f t="shared" si="1"/>
        <v>0</v>
      </c>
      <c r="E23" s="16">
        <f t="shared" si="0"/>
        <v>0</v>
      </c>
      <c r="F23" s="16">
        <v>1</v>
      </c>
      <c r="G23" s="16">
        <f t="shared" si="2"/>
        <v>73592.2</v>
      </c>
      <c r="H23" s="16">
        <f t="shared" si="3"/>
        <v>73592.2</v>
      </c>
      <c r="I23" s="16">
        <f t="shared" si="4"/>
        <v>515145.39999999997</v>
      </c>
      <c r="J23" s="16">
        <f t="shared" si="5"/>
        <v>515145.39999999997</v>
      </c>
    </row>
    <row r="24" spans="1:10">
      <c r="A24" s="18" t="s">
        <v>102</v>
      </c>
      <c r="B24" s="15">
        <v>56951</v>
      </c>
      <c r="C24" s="16">
        <v>0</v>
      </c>
      <c r="D24" s="16">
        <f t="shared" si="1"/>
        <v>0</v>
      </c>
      <c r="E24" s="16">
        <f t="shared" si="0"/>
        <v>0</v>
      </c>
      <c r="F24" s="16">
        <v>1</v>
      </c>
      <c r="G24" s="16">
        <f t="shared" si="2"/>
        <v>62646.1</v>
      </c>
      <c r="H24" s="16">
        <f t="shared" si="3"/>
        <v>62646.1</v>
      </c>
      <c r="I24" s="16">
        <f t="shared" si="4"/>
        <v>438522.7</v>
      </c>
      <c r="J24" s="16">
        <f t="shared" si="5"/>
        <v>438522.7</v>
      </c>
    </row>
    <row r="25" spans="1:10" ht="24" customHeight="1">
      <c r="A25" s="18" t="s">
        <v>103</v>
      </c>
      <c r="B25" s="15">
        <v>26724</v>
      </c>
      <c r="C25" s="16">
        <v>0</v>
      </c>
      <c r="D25" s="16">
        <f t="shared" si="1"/>
        <v>0</v>
      </c>
      <c r="E25" s="16">
        <f t="shared" si="0"/>
        <v>0</v>
      </c>
      <c r="F25" s="16">
        <v>1</v>
      </c>
      <c r="G25" s="16">
        <f t="shared" si="2"/>
        <v>29396.400000000001</v>
      </c>
      <c r="H25" s="16">
        <f t="shared" si="3"/>
        <v>29396.400000000001</v>
      </c>
      <c r="I25" s="16">
        <f t="shared" si="4"/>
        <v>205774.80000000002</v>
      </c>
      <c r="J25" s="16">
        <f t="shared" si="5"/>
        <v>205774.80000000002</v>
      </c>
    </row>
    <row r="26" spans="1:10">
      <c r="A26" s="18" t="s">
        <v>104</v>
      </c>
      <c r="B26" s="15">
        <v>57964</v>
      </c>
      <c r="C26" s="16">
        <v>0</v>
      </c>
      <c r="D26" s="16">
        <f t="shared" si="1"/>
        <v>0</v>
      </c>
      <c r="E26" s="16">
        <f t="shared" si="0"/>
        <v>0</v>
      </c>
      <c r="F26" s="16">
        <v>1</v>
      </c>
      <c r="G26" s="16">
        <f t="shared" si="2"/>
        <v>63760.4</v>
      </c>
      <c r="H26" s="16">
        <f t="shared" si="3"/>
        <v>63760.4</v>
      </c>
      <c r="I26" s="16">
        <f t="shared" si="4"/>
        <v>446322.8</v>
      </c>
      <c r="J26" s="16">
        <f t="shared" si="5"/>
        <v>446322.8</v>
      </c>
    </row>
    <row r="27" spans="1:10">
      <c r="A27" s="18" t="s">
        <v>105</v>
      </c>
      <c r="B27" s="15">
        <v>26724</v>
      </c>
      <c r="C27" s="16">
        <v>0</v>
      </c>
      <c r="D27" s="16">
        <f t="shared" si="1"/>
        <v>0</v>
      </c>
      <c r="E27" s="16">
        <f t="shared" si="0"/>
        <v>0</v>
      </c>
      <c r="F27" s="16">
        <v>1</v>
      </c>
      <c r="G27" s="16">
        <f t="shared" si="2"/>
        <v>29396.400000000001</v>
      </c>
      <c r="H27" s="16">
        <f t="shared" si="3"/>
        <v>29396.400000000001</v>
      </c>
      <c r="I27" s="16">
        <f t="shared" si="4"/>
        <v>205774.80000000002</v>
      </c>
      <c r="J27" s="16">
        <f t="shared" si="5"/>
        <v>205774.80000000002</v>
      </c>
    </row>
    <row r="28" spans="1:10">
      <c r="A28" s="18" t="s">
        <v>106</v>
      </c>
      <c r="B28" s="15">
        <v>15257</v>
      </c>
      <c r="C28" s="16">
        <v>0</v>
      </c>
      <c r="D28" s="16">
        <f t="shared" si="1"/>
        <v>0</v>
      </c>
      <c r="E28" s="16">
        <f t="shared" si="0"/>
        <v>0</v>
      </c>
      <c r="F28" s="16">
        <v>1</v>
      </c>
      <c r="G28" s="16">
        <f t="shared" si="2"/>
        <v>16782.7</v>
      </c>
      <c r="H28" s="16">
        <f t="shared" si="3"/>
        <v>16782.7</v>
      </c>
      <c r="I28" s="16">
        <f t="shared" si="4"/>
        <v>117478.90000000001</v>
      </c>
      <c r="J28" s="16">
        <f t="shared" si="5"/>
        <v>117478.90000000001</v>
      </c>
    </row>
    <row r="29" spans="1:10">
      <c r="A29" s="18" t="s">
        <v>107</v>
      </c>
      <c r="B29" s="15">
        <v>51747</v>
      </c>
      <c r="C29" s="16">
        <v>0</v>
      </c>
      <c r="D29" s="16">
        <f t="shared" si="1"/>
        <v>0</v>
      </c>
      <c r="E29" s="16">
        <f t="shared" si="0"/>
        <v>0</v>
      </c>
      <c r="F29" s="16">
        <v>1</v>
      </c>
      <c r="G29" s="16">
        <f t="shared" si="2"/>
        <v>56921.7</v>
      </c>
      <c r="H29" s="16">
        <f t="shared" si="3"/>
        <v>56921.7</v>
      </c>
      <c r="I29" s="16">
        <f t="shared" si="4"/>
        <v>398451.89999999997</v>
      </c>
      <c r="J29" s="16">
        <f t="shared" si="5"/>
        <v>398451.89999999997</v>
      </c>
    </row>
    <row r="30" spans="1:10" ht="22.5" customHeight="1">
      <c r="A30" s="18" t="s">
        <v>108</v>
      </c>
      <c r="B30" s="15">
        <v>23762</v>
      </c>
      <c r="C30" s="16">
        <v>0</v>
      </c>
      <c r="D30" s="16">
        <f t="shared" si="1"/>
        <v>0</v>
      </c>
      <c r="E30" s="16">
        <f t="shared" si="0"/>
        <v>0</v>
      </c>
      <c r="F30" s="16">
        <v>2</v>
      </c>
      <c r="G30" s="16">
        <f t="shared" si="2"/>
        <v>26138.2</v>
      </c>
      <c r="H30" s="16">
        <f t="shared" si="3"/>
        <v>52276.4</v>
      </c>
      <c r="I30" s="16">
        <f t="shared" si="4"/>
        <v>365934.8</v>
      </c>
      <c r="J30" s="16">
        <f t="shared" si="5"/>
        <v>365934.8</v>
      </c>
    </row>
    <row r="31" spans="1:10">
      <c r="A31" s="18" t="s">
        <v>109</v>
      </c>
      <c r="B31" s="15">
        <v>17895</v>
      </c>
      <c r="C31" s="16">
        <v>0</v>
      </c>
      <c r="D31" s="16">
        <f t="shared" si="1"/>
        <v>0</v>
      </c>
      <c r="E31" s="16">
        <f t="shared" si="0"/>
        <v>0</v>
      </c>
      <c r="F31" s="16">
        <v>1</v>
      </c>
      <c r="G31" s="16">
        <f t="shared" si="2"/>
        <v>19684.5</v>
      </c>
      <c r="H31" s="16">
        <f t="shared" si="3"/>
        <v>19684.5</v>
      </c>
      <c r="I31" s="16">
        <f t="shared" si="4"/>
        <v>137791.5</v>
      </c>
      <c r="J31" s="16">
        <f t="shared" si="5"/>
        <v>137791.5</v>
      </c>
    </row>
    <row r="32" spans="1:10">
      <c r="A32" s="18" t="s">
        <v>110</v>
      </c>
      <c r="B32" s="15">
        <v>20345</v>
      </c>
      <c r="C32" s="16">
        <v>0</v>
      </c>
      <c r="D32" s="16">
        <f t="shared" si="1"/>
        <v>0</v>
      </c>
      <c r="E32" s="16">
        <f t="shared" si="0"/>
        <v>0</v>
      </c>
      <c r="F32" s="16">
        <v>1</v>
      </c>
      <c r="G32" s="16">
        <f t="shared" si="2"/>
        <v>22379.5</v>
      </c>
      <c r="H32" s="16">
        <f t="shared" si="3"/>
        <v>22379.5</v>
      </c>
      <c r="I32" s="16">
        <f t="shared" si="4"/>
        <v>156656.5</v>
      </c>
      <c r="J32" s="16">
        <f t="shared" si="5"/>
        <v>156656.5</v>
      </c>
    </row>
    <row r="33" spans="1:10">
      <c r="A33" s="18" t="s">
        <v>111</v>
      </c>
      <c r="B33" s="15">
        <v>115514</v>
      </c>
      <c r="C33" s="16">
        <v>0</v>
      </c>
      <c r="D33" s="16">
        <f t="shared" si="1"/>
        <v>0</v>
      </c>
      <c r="E33" s="16">
        <f t="shared" si="0"/>
        <v>0</v>
      </c>
      <c r="F33" s="16">
        <v>1</v>
      </c>
      <c r="G33" s="16">
        <f t="shared" si="2"/>
        <v>127065.4</v>
      </c>
      <c r="H33" s="16">
        <f t="shared" si="3"/>
        <v>127065.4</v>
      </c>
      <c r="I33" s="16">
        <f t="shared" si="4"/>
        <v>889457.79999999993</v>
      </c>
      <c r="J33" s="16">
        <f t="shared" si="5"/>
        <v>889457.79999999993</v>
      </c>
    </row>
    <row r="34" spans="1:10">
      <c r="A34" s="18" t="s">
        <v>112</v>
      </c>
      <c r="B34" s="15">
        <v>115514</v>
      </c>
      <c r="C34" s="16">
        <v>0</v>
      </c>
      <c r="D34" s="16">
        <f t="shared" si="1"/>
        <v>0</v>
      </c>
      <c r="E34" s="16">
        <f t="shared" si="0"/>
        <v>0</v>
      </c>
      <c r="F34" s="16">
        <v>1</v>
      </c>
      <c r="G34" s="16">
        <f t="shared" si="2"/>
        <v>127065.4</v>
      </c>
      <c r="H34" s="16">
        <f t="shared" si="3"/>
        <v>127065.4</v>
      </c>
      <c r="I34" s="16">
        <f t="shared" si="4"/>
        <v>889457.79999999993</v>
      </c>
      <c r="J34" s="16">
        <f t="shared" si="5"/>
        <v>889457.79999999993</v>
      </c>
    </row>
    <row r="35" spans="1:10">
      <c r="A35" s="3" t="s">
        <v>113</v>
      </c>
      <c r="B35" s="15"/>
      <c r="C35" s="20">
        <f>SUM(C5:C34)</f>
        <v>45</v>
      </c>
      <c r="D35" s="21">
        <f>SUM(D5:D27)</f>
        <v>1533143</v>
      </c>
      <c r="E35" s="21">
        <f>SUM(E5:E27)</f>
        <v>7665715</v>
      </c>
      <c r="F35" s="21">
        <f>SUM(F5:F34)</f>
        <v>63</v>
      </c>
      <c r="G35" s="21">
        <f>SUM(G5:G27)</f>
        <v>1174016.7999999996</v>
      </c>
      <c r="H35" s="21">
        <f>SUM(H5:H24)</f>
        <v>2039350.5000000002</v>
      </c>
      <c r="I35" s="21">
        <f>SUM(I5:I24)</f>
        <v>14275453.499999998</v>
      </c>
      <c r="J35" s="20">
        <f>SUM(J5:J34)</f>
        <v>25754270.099999998</v>
      </c>
    </row>
    <row r="36" spans="1:10">
      <c r="A36" s="18" t="s">
        <v>114</v>
      </c>
      <c r="B36" s="15">
        <v>56951</v>
      </c>
      <c r="C36" s="16">
        <v>54</v>
      </c>
      <c r="D36" s="16">
        <f>C36*B36</f>
        <v>3075354</v>
      </c>
      <c r="E36" s="16">
        <f>D36*5</f>
        <v>15376770</v>
      </c>
      <c r="F36" s="16">
        <v>104</v>
      </c>
      <c r="G36" s="16">
        <f t="shared" si="2"/>
        <v>62646.1</v>
      </c>
      <c r="H36" s="16">
        <f>G36*F36</f>
        <v>6515194.3999999994</v>
      </c>
      <c r="I36" s="16">
        <f>H36*7</f>
        <v>45606360.799999997</v>
      </c>
      <c r="J36" s="16">
        <f>I36+E36</f>
        <v>60983130.799999997</v>
      </c>
    </row>
    <row r="37" spans="1:10">
      <c r="A37" s="18" t="s">
        <v>115</v>
      </c>
      <c r="B37" s="15">
        <v>100590</v>
      </c>
      <c r="C37" s="16">
        <v>13</v>
      </c>
      <c r="D37" s="16">
        <f t="shared" ref="D37:D38" si="6">C37*B37</f>
        <v>1307670</v>
      </c>
      <c r="E37" s="16">
        <f>D37*5</f>
        <v>6538350</v>
      </c>
      <c r="F37" s="16">
        <v>68</v>
      </c>
      <c r="G37" s="16">
        <f t="shared" si="2"/>
        <v>110649</v>
      </c>
      <c r="H37" s="16">
        <f>G37*F37</f>
        <v>7524132</v>
      </c>
      <c r="I37" s="16">
        <f>H37*7</f>
        <v>52668924</v>
      </c>
      <c r="J37" s="16">
        <f t="shared" ref="J37:J38" si="7">I37+E37</f>
        <v>59207274</v>
      </c>
    </row>
    <row r="38" spans="1:10">
      <c r="A38" s="18" t="s">
        <v>116</v>
      </c>
      <c r="B38" s="15">
        <v>115514</v>
      </c>
      <c r="C38" s="16">
        <v>2</v>
      </c>
      <c r="D38" s="16">
        <f t="shared" si="6"/>
        <v>231028</v>
      </c>
      <c r="E38" s="16">
        <f>D38*5</f>
        <v>1155140</v>
      </c>
      <c r="F38" s="16">
        <v>29</v>
      </c>
      <c r="G38" s="16">
        <f t="shared" si="2"/>
        <v>127065.4</v>
      </c>
      <c r="H38" s="16">
        <f>G38*F38</f>
        <v>3684896.5999999996</v>
      </c>
      <c r="I38" s="16">
        <f>H38*7</f>
        <v>25794276.199999996</v>
      </c>
      <c r="J38" s="16">
        <f t="shared" si="7"/>
        <v>26949416.199999996</v>
      </c>
    </row>
    <row r="39" spans="1:10">
      <c r="A39" s="3" t="s">
        <v>113</v>
      </c>
      <c r="B39" s="15"/>
      <c r="C39" s="20">
        <f t="shared" ref="C39:J39" si="8">SUM(C36:C38)</f>
        <v>69</v>
      </c>
      <c r="D39" s="21">
        <f t="shared" si="8"/>
        <v>4614052</v>
      </c>
      <c r="E39" s="21">
        <f t="shared" si="8"/>
        <v>23070260</v>
      </c>
      <c r="F39" s="21">
        <f t="shared" si="8"/>
        <v>201</v>
      </c>
      <c r="G39" s="21">
        <f t="shared" si="8"/>
        <v>300360.5</v>
      </c>
      <c r="H39" s="21">
        <f t="shared" si="8"/>
        <v>17724223</v>
      </c>
      <c r="I39" s="21">
        <f t="shared" si="8"/>
        <v>124069561</v>
      </c>
      <c r="J39" s="21">
        <f t="shared" si="8"/>
        <v>147139821</v>
      </c>
    </row>
    <row r="40" spans="1:10">
      <c r="C40" s="22"/>
      <c r="D40" s="22"/>
      <c r="E40" s="22"/>
      <c r="F40" s="22"/>
      <c r="G40" s="22"/>
      <c r="H40" s="22"/>
      <c r="I40" s="22"/>
      <c r="J40" s="22"/>
    </row>
    <row r="41" spans="1:10">
      <c r="A41" s="174" t="s">
        <v>117</v>
      </c>
      <c r="B41" s="175"/>
      <c r="C41" s="23">
        <f>C39+C35</f>
        <v>114</v>
      </c>
      <c r="D41" s="20">
        <f>D39+D35</f>
        <v>6147195</v>
      </c>
      <c r="E41" s="20">
        <f>E39+E35</f>
        <v>30735975</v>
      </c>
      <c r="F41" s="20">
        <f>F39+F35</f>
        <v>264</v>
      </c>
      <c r="G41" s="20">
        <f t="shared" ref="G41:I41" si="9">G39+G35</f>
        <v>1474377.2999999996</v>
      </c>
      <c r="H41" s="20">
        <f t="shared" si="9"/>
        <v>19763573.5</v>
      </c>
      <c r="I41" s="20">
        <f t="shared" si="9"/>
        <v>138345014.5</v>
      </c>
      <c r="J41" s="21">
        <f>J39+J35</f>
        <v>172894091.09999999</v>
      </c>
    </row>
    <row r="55" spans="1:9">
      <c r="A55" s="3" t="s">
        <v>72</v>
      </c>
      <c r="B55" s="176" t="s">
        <v>76</v>
      </c>
      <c r="C55" s="176"/>
      <c r="D55" s="176" t="s">
        <v>118</v>
      </c>
      <c r="E55" s="176"/>
      <c r="F55" s="176" t="s">
        <v>119</v>
      </c>
      <c r="G55" s="176"/>
      <c r="H55" s="176" t="s">
        <v>120</v>
      </c>
      <c r="I55" s="176"/>
    </row>
    <row r="56" spans="1:9">
      <c r="A56" s="15" t="s">
        <v>83</v>
      </c>
      <c r="B56" s="172">
        <v>387528</v>
      </c>
      <c r="C56" s="172"/>
      <c r="D56" s="172">
        <f t="shared" ref="D56:D85" si="10">B56*120%</f>
        <v>465033.6</v>
      </c>
      <c r="E56" s="172"/>
      <c r="F56" s="172">
        <f t="shared" ref="F56:F85" si="11">D56*120%</f>
        <v>558040.31999999995</v>
      </c>
      <c r="G56" s="172"/>
      <c r="H56" s="172">
        <f t="shared" ref="H56:H85" si="12">F56*120%</f>
        <v>669648.38399999996</v>
      </c>
      <c r="I56" s="172"/>
    </row>
    <row r="57" spans="1:9">
      <c r="A57" s="15" t="s">
        <v>84</v>
      </c>
      <c r="B57" s="172">
        <v>454533</v>
      </c>
      <c r="C57" s="172"/>
      <c r="D57" s="172">
        <f t="shared" si="10"/>
        <v>545439.6</v>
      </c>
      <c r="E57" s="172"/>
      <c r="F57" s="172">
        <f t="shared" si="11"/>
        <v>654527.5199999999</v>
      </c>
      <c r="G57" s="172"/>
      <c r="H57" s="172">
        <f t="shared" si="12"/>
        <v>785433.02399999986</v>
      </c>
      <c r="I57" s="172"/>
    </row>
    <row r="58" spans="1:9">
      <c r="A58" s="15" t="s">
        <v>85</v>
      </c>
      <c r="B58" s="172">
        <v>1818132</v>
      </c>
      <c r="C58" s="172"/>
      <c r="D58" s="172">
        <f t="shared" si="10"/>
        <v>2181758.4</v>
      </c>
      <c r="E58" s="172"/>
      <c r="F58" s="172">
        <f t="shared" si="11"/>
        <v>2618110.0799999996</v>
      </c>
      <c r="G58" s="172"/>
      <c r="H58" s="172">
        <f t="shared" si="12"/>
        <v>3141732.0959999994</v>
      </c>
      <c r="I58" s="172"/>
    </row>
    <row r="59" spans="1:9">
      <c r="A59" s="15" t="s">
        <v>86</v>
      </c>
      <c r="B59" s="172">
        <v>2067052</v>
      </c>
      <c r="C59" s="172"/>
      <c r="D59" s="172">
        <f t="shared" si="10"/>
        <v>2480462.4</v>
      </c>
      <c r="E59" s="172"/>
      <c r="F59" s="172">
        <f t="shared" si="11"/>
        <v>2976554.88</v>
      </c>
      <c r="G59" s="172"/>
      <c r="H59" s="172">
        <f t="shared" si="12"/>
        <v>3571865.8559999997</v>
      </c>
      <c r="I59" s="172"/>
    </row>
    <row r="60" spans="1:9">
      <c r="A60" s="15" t="s">
        <v>87</v>
      </c>
      <c r="B60" s="172">
        <v>1308760</v>
      </c>
      <c r="C60" s="172"/>
      <c r="D60" s="172">
        <f t="shared" si="10"/>
        <v>1570512</v>
      </c>
      <c r="E60" s="172"/>
      <c r="F60" s="172">
        <f t="shared" si="11"/>
        <v>1884614.4</v>
      </c>
      <c r="G60" s="172"/>
      <c r="H60" s="172">
        <f t="shared" si="12"/>
        <v>2261537.2799999998</v>
      </c>
      <c r="I60" s="172"/>
    </row>
    <row r="61" spans="1:9">
      <c r="A61" s="15" t="s">
        <v>88</v>
      </c>
      <c r="B61" s="172">
        <v>1018184</v>
      </c>
      <c r="C61" s="172"/>
      <c r="D61" s="172">
        <f t="shared" si="10"/>
        <v>1221820.8</v>
      </c>
      <c r="E61" s="172"/>
      <c r="F61" s="172">
        <f t="shared" si="11"/>
        <v>1466184.96</v>
      </c>
      <c r="G61" s="172"/>
      <c r="H61" s="172">
        <f t="shared" si="12"/>
        <v>1759421.9519999998</v>
      </c>
      <c r="I61" s="172"/>
    </row>
    <row r="62" spans="1:9">
      <c r="A62" s="15" t="s">
        <v>89</v>
      </c>
      <c r="B62" s="172">
        <v>403581</v>
      </c>
      <c r="C62" s="172"/>
      <c r="D62" s="172">
        <f t="shared" si="10"/>
        <v>484297.19999999995</v>
      </c>
      <c r="E62" s="172"/>
      <c r="F62" s="172">
        <f t="shared" si="11"/>
        <v>581156.6399999999</v>
      </c>
      <c r="G62" s="172"/>
      <c r="H62" s="172">
        <f t="shared" si="12"/>
        <v>697387.96799999988</v>
      </c>
      <c r="I62" s="172"/>
    </row>
    <row r="63" spans="1:9">
      <c r="A63" s="15" t="s">
        <v>90</v>
      </c>
      <c r="B63" s="172">
        <v>1365086</v>
      </c>
      <c r="C63" s="172"/>
      <c r="D63" s="172">
        <f t="shared" si="10"/>
        <v>1638103.2</v>
      </c>
      <c r="E63" s="172"/>
      <c r="F63" s="172">
        <f t="shared" si="11"/>
        <v>1965723.8399999999</v>
      </c>
      <c r="G63" s="172"/>
      <c r="H63" s="172">
        <f t="shared" si="12"/>
        <v>2358868.6079999995</v>
      </c>
      <c r="I63" s="172"/>
    </row>
    <row r="64" spans="1:9">
      <c r="A64" s="15" t="s">
        <v>91</v>
      </c>
      <c r="B64" s="172">
        <v>403581</v>
      </c>
      <c r="C64" s="172"/>
      <c r="D64" s="172">
        <f t="shared" si="10"/>
        <v>484297.19999999995</v>
      </c>
      <c r="E64" s="172"/>
      <c r="F64" s="172">
        <f t="shared" si="11"/>
        <v>581156.6399999999</v>
      </c>
      <c r="G64" s="172"/>
      <c r="H64" s="172">
        <f t="shared" si="12"/>
        <v>697387.96799999988</v>
      </c>
      <c r="I64" s="172"/>
    </row>
    <row r="65" spans="1:9">
      <c r="A65" s="15" t="s">
        <v>92</v>
      </c>
      <c r="B65" s="172">
        <v>454381</v>
      </c>
      <c r="C65" s="172"/>
      <c r="D65" s="172">
        <f t="shared" si="10"/>
        <v>545257.19999999995</v>
      </c>
      <c r="E65" s="172"/>
      <c r="F65" s="172">
        <f t="shared" si="11"/>
        <v>654308.6399999999</v>
      </c>
      <c r="G65" s="172"/>
      <c r="H65" s="172">
        <f t="shared" si="12"/>
        <v>785170.3679999999</v>
      </c>
      <c r="I65" s="172"/>
    </row>
    <row r="66" spans="1:9">
      <c r="A66" s="15" t="s">
        <v>93</v>
      </c>
      <c r="B66" s="172">
        <v>1597238</v>
      </c>
      <c r="C66" s="172"/>
      <c r="D66" s="172">
        <f t="shared" si="10"/>
        <v>1916685.5999999999</v>
      </c>
      <c r="E66" s="172"/>
      <c r="F66" s="172">
        <f t="shared" si="11"/>
        <v>2300022.7199999997</v>
      </c>
      <c r="G66" s="172"/>
      <c r="H66" s="172">
        <f t="shared" si="12"/>
        <v>2760027.2639999995</v>
      </c>
      <c r="I66" s="172"/>
    </row>
    <row r="67" spans="1:9">
      <c r="A67" s="15" t="s">
        <v>94</v>
      </c>
      <c r="B67" s="172">
        <v>1491539</v>
      </c>
      <c r="C67" s="172"/>
      <c r="D67" s="172">
        <f t="shared" si="10"/>
        <v>1789846.8</v>
      </c>
      <c r="E67" s="172"/>
      <c r="F67" s="172">
        <f t="shared" si="11"/>
        <v>2147816.16</v>
      </c>
      <c r="G67" s="172"/>
      <c r="H67" s="172">
        <f t="shared" si="12"/>
        <v>2577379.392</v>
      </c>
      <c r="I67" s="172"/>
    </row>
    <row r="68" spans="1:9">
      <c r="A68" s="15" t="s">
        <v>95</v>
      </c>
      <c r="B68" s="172">
        <v>624269</v>
      </c>
      <c r="C68" s="172"/>
      <c r="D68" s="172">
        <f t="shared" si="10"/>
        <v>749122.79999999993</v>
      </c>
      <c r="E68" s="172"/>
      <c r="F68" s="172">
        <f t="shared" si="11"/>
        <v>898947.35999999987</v>
      </c>
      <c r="G68" s="172"/>
      <c r="H68" s="172">
        <f t="shared" si="12"/>
        <v>1078736.8319999997</v>
      </c>
      <c r="I68" s="172"/>
    </row>
    <row r="69" spans="1:9">
      <c r="A69" s="15" t="s">
        <v>96</v>
      </c>
      <c r="B69" s="172">
        <v>1712826</v>
      </c>
      <c r="C69" s="172"/>
      <c r="D69" s="172">
        <f t="shared" si="10"/>
        <v>2055391.2</v>
      </c>
      <c r="E69" s="172"/>
      <c r="F69" s="172">
        <f t="shared" si="11"/>
        <v>2466469.44</v>
      </c>
      <c r="G69" s="172"/>
      <c r="H69" s="172">
        <f t="shared" si="12"/>
        <v>2959763.3279999997</v>
      </c>
      <c r="I69" s="172"/>
    </row>
    <row r="70" spans="1:9">
      <c r="A70" s="15" t="s">
        <v>97</v>
      </c>
      <c r="B70" s="172">
        <v>759282</v>
      </c>
      <c r="C70" s="172"/>
      <c r="D70" s="172">
        <f t="shared" si="10"/>
        <v>911138.4</v>
      </c>
      <c r="E70" s="172"/>
      <c r="F70" s="172">
        <f t="shared" si="11"/>
        <v>1093366.08</v>
      </c>
      <c r="G70" s="172"/>
      <c r="H70" s="172">
        <f t="shared" si="12"/>
        <v>1312039.2960000001</v>
      </c>
      <c r="I70" s="172"/>
    </row>
    <row r="71" spans="1:9">
      <c r="A71" s="15" t="s">
        <v>98</v>
      </c>
      <c r="B71" s="172">
        <v>1699311</v>
      </c>
      <c r="C71" s="172"/>
      <c r="D71" s="172">
        <f t="shared" si="10"/>
        <v>2039173.2</v>
      </c>
      <c r="E71" s="172"/>
      <c r="F71" s="172">
        <f t="shared" si="11"/>
        <v>2447007.84</v>
      </c>
      <c r="G71" s="172"/>
      <c r="H71" s="172">
        <f t="shared" si="12"/>
        <v>2936409.4079999998</v>
      </c>
      <c r="I71" s="172"/>
    </row>
    <row r="72" spans="1:9">
      <c r="A72" s="15" t="s">
        <v>99</v>
      </c>
      <c r="B72" s="172">
        <v>1418793</v>
      </c>
      <c r="C72" s="172"/>
      <c r="D72" s="172">
        <f t="shared" si="10"/>
        <v>1702551.5999999999</v>
      </c>
      <c r="E72" s="172"/>
      <c r="F72" s="172">
        <f t="shared" si="11"/>
        <v>2043061.9199999997</v>
      </c>
      <c r="G72" s="172"/>
      <c r="H72" s="172">
        <f t="shared" si="12"/>
        <v>2451674.3039999995</v>
      </c>
      <c r="I72" s="172"/>
    </row>
    <row r="73" spans="1:9">
      <c r="A73" s="15" t="s">
        <v>100</v>
      </c>
      <c r="B73" s="172">
        <v>2003425</v>
      </c>
      <c r="C73" s="172"/>
      <c r="D73" s="172">
        <f t="shared" si="10"/>
        <v>2404110</v>
      </c>
      <c r="E73" s="172"/>
      <c r="F73" s="172">
        <f t="shared" si="11"/>
        <v>2884932</v>
      </c>
      <c r="G73" s="172"/>
      <c r="H73" s="172">
        <f t="shared" si="12"/>
        <v>3461918.4</v>
      </c>
      <c r="I73" s="172"/>
    </row>
    <row r="74" spans="1:9">
      <c r="A74" s="15" t="s">
        <v>101</v>
      </c>
      <c r="B74" s="172">
        <v>883104</v>
      </c>
      <c r="C74" s="172"/>
      <c r="D74" s="172">
        <f t="shared" si="10"/>
        <v>1059724.8</v>
      </c>
      <c r="E74" s="172"/>
      <c r="F74" s="172">
        <f t="shared" si="11"/>
        <v>1271669.76</v>
      </c>
      <c r="G74" s="172"/>
      <c r="H74" s="172">
        <f t="shared" si="12"/>
        <v>1526003.7120000001</v>
      </c>
      <c r="I74" s="172"/>
    </row>
    <row r="75" spans="1:9">
      <c r="A75" s="15" t="s">
        <v>102</v>
      </c>
      <c r="B75" s="172">
        <v>751752</v>
      </c>
      <c r="C75" s="172"/>
      <c r="D75" s="172">
        <f t="shared" si="10"/>
        <v>902102.4</v>
      </c>
      <c r="E75" s="172"/>
      <c r="F75" s="172">
        <f t="shared" si="11"/>
        <v>1082522.8799999999</v>
      </c>
      <c r="G75" s="172"/>
      <c r="H75" s="172">
        <f t="shared" si="12"/>
        <v>1299027.4559999998</v>
      </c>
      <c r="I75" s="172"/>
    </row>
    <row r="76" spans="1:9">
      <c r="A76" s="15" t="s">
        <v>103</v>
      </c>
      <c r="B76" s="172">
        <v>352752</v>
      </c>
      <c r="C76" s="172"/>
      <c r="D76" s="172">
        <f t="shared" si="10"/>
        <v>423302.39999999997</v>
      </c>
      <c r="E76" s="172"/>
      <c r="F76" s="172">
        <f t="shared" si="11"/>
        <v>507962.87999999995</v>
      </c>
      <c r="G76" s="172"/>
      <c r="H76" s="172">
        <f t="shared" si="12"/>
        <v>609555.45599999989</v>
      </c>
      <c r="I76" s="172"/>
    </row>
    <row r="77" spans="1:9">
      <c r="A77" s="15" t="s">
        <v>104</v>
      </c>
      <c r="B77" s="172">
        <v>765120</v>
      </c>
      <c r="C77" s="172"/>
      <c r="D77" s="172">
        <f t="shared" si="10"/>
        <v>918144</v>
      </c>
      <c r="E77" s="172"/>
      <c r="F77" s="172">
        <f t="shared" si="11"/>
        <v>1101772.8</v>
      </c>
      <c r="G77" s="172"/>
      <c r="H77" s="172">
        <f t="shared" si="12"/>
        <v>1322127.3600000001</v>
      </c>
      <c r="I77" s="172"/>
    </row>
    <row r="78" spans="1:9">
      <c r="A78" s="15" t="s">
        <v>105</v>
      </c>
      <c r="B78" s="172">
        <v>352752</v>
      </c>
      <c r="C78" s="172"/>
      <c r="D78" s="172">
        <f t="shared" si="10"/>
        <v>423302.39999999997</v>
      </c>
      <c r="E78" s="172"/>
      <c r="F78" s="172">
        <f t="shared" si="11"/>
        <v>507962.87999999995</v>
      </c>
      <c r="G78" s="172"/>
      <c r="H78" s="172">
        <f t="shared" si="12"/>
        <v>609555.45599999989</v>
      </c>
      <c r="I78" s="172"/>
    </row>
    <row r="79" spans="1:9">
      <c r="A79" s="15" t="s">
        <v>106</v>
      </c>
      <c r="B79" s="172">
        <v>201396</v>
      </c>
      <c r="C79" s="172"/>
      <c r="D79" s="172">
        <f t="shared" si="10"/>
        <v>241675.19999999998</v>
      </c>
      <c r="E79" s="172"/>
      <c r="F79" s="172">
        <f t="shared" si="11"/>
        <v>290010.23999999999</v>
      </c>
      <c r="G79" s="172"/>
      <c r="H79" s="172">
        <f t="shared" si="12"/>
        <v>348012.288</v>
      </c>
      <c r="I79" s="172"/>
    </row>
    <row r="80" spans="1:9">
      <c r="A80" s="15" t="s">
        <v>107</v>
      </c>
      <c r="B80" s="172">
        <v>683064</v>
      </c>
      <c r="C80" s="172"/>
      <c r="D80" s="172">
        <f t="shared" si="10"/>
        <v>819676.79999999993</v>
      </c>
      <c r="E80" s="172"/>
      <c r="F80" s="172">
        <f t="shared" si="11"/>
        <v>983612.15999999992</v>
      </c>
      <c r="G80" s="172"/>
      <c r="H80" s="172">
        <f t="shared" si="12"/>
        <v>1180334.5919999999</v>
      </c>
      <c r="I80" s="172"/>
    </row>
    <row r="81" spans="1:9">
      <c r="A81" s="15" t="s">
        <v>108</v>
      </c>
      <c r="B81" s="172">
        <v>627312</v>
      </c>
      <c r="C81" s="172"/>
      <c r="D81" s="172">
        <f t="shared" si="10"/>
        <v>752774.4</v>
      </c>
      <c r="E81" s="172"/>
      <c r="F81" s="172">
        <f t="shared" si="11"/>
        <v>903329.28000000003</v>
      </c>
      <c r="G81" s="172"/>
      <c r="H81" s="172">
        <f t="shared" si="12"/>
        <v>1083995.1359999999</v>
      </c>
      <c r="I81" s="172"/>
    </row>
    <row r="82" spans="1:9">
      <c r="A82" s="15" t="s">
        <v>109</v>
      </c>
      <c r="B82" s="172">
        <v>236220</v>
      </c>
      <c r="C82" s="172"/>
      <c r="D82" s="172">
        <f t="shared" si="10"/>
        <v>283464</v>
      </c>
      <c r="E82" s="172"/>
      <c r="F82" s="172">
        <f t="shared" si="11"/>
        <v>340156.8</v>
      </c>
      <c r="G82" s="172"/>
      <c r="H82" s="172">
        <f t="shared" si="12"/>
        <v>408188.15999999997</v>
      </c>
      <c r="I82" s="172"/>
    </row>
    <row r="83" spans="1:9">
      <c r="A83" s="15" t="s">
        <v>110</v>
      </c>
      <c r="B83" s="172">
        <v>268560</v>
      </c>
      <c r="C83" s="172"/>
      <c r="D83" s="172">
        <f t="shared" si="10"/>
        <v>322272</v>
      </c>
      <c r="E83" s="172"/>
      <c r="F83" s="172">
        <f t="shared" si="11"/>
        <v>386726.39999999997</v>
      </c>
      <c r="G83" s="172"/>
      <c r="H83" s="172">
        <f t="shared" si="12"/>
        <v>464071.67999999993</v>
      </c>
      <c r="I83" s="172"/>
    </row>
    <row r="84" spans="1:9">
      <c r="A84" s="15" t="s">
        <v>111</v>
      </c>
      <c r="B84" s="172">
        <v>1524780</v>
      </c>
      <c r="C84" s="172"/>
      <c r="D84" s="172">
        <f t="shared" si="10"/>
        <v>1829736</v>
      </c>
      <c r="E84" s="172"/>
      <c r="F84" s="172">
        <f t="shared" si="11"/>
        <v>2195683.1999999997</v>
      </c>
      <c r="G84" s="172"/>
      <c r="H84" s="172">
        <f t="shared" si="12"/>
        <v>2634819.8399999994</v>
      </c>
      <c r="I84" s="172"/>
    </row>
    <row r="85" spans="1:9">
      <c r="A85" s="15" t="s">
        <v>112</v>
      </c>
      <c r="B85" s="172">
        <v>1524780</v>
      </c>
      <c r="C85" s="172"/>
      <c r="D85" s="172">
        <f t="shared" si="10"/>
        <v>1829736</v>
      </c>
      <c r="E85" s="172"/>
      <c r="F85" s="172">
        <f t="shared" si="11"/>
        <v>2195683.1999999997</v>
      </c>
      <c r="G85" s="172"/>
      <c r="H85" s="172">
        <f t="shared" si="12"/>
        <v>2634819.8399999994</v>
      </c>
      <c r="I85" s="172"/>
    </row>
    <row r="86" spans="1:9">
      <c r="A86" s="3" t="s">
        <v>121</v>
      </c>
      <c r="B86" s="171">
        <f>SUM(B56:B85)</f>
        <v>29159093</v>
      </c>
      <c r="C86" s="171"/>
      <c r="D86" s="171">
        <f>SUM(D56:D85)</f>
        <v>34990911.599999994</v>
      </c>
      <c r="E86" s="171"/>
      <c r="F86" s="171">
        <f>SUM(F56:F85)</f>
        <v>41989093.920000002</v>
      </c>
      <c r="G86" s="171"/>
      <c r="H86" s="171">
        <f>SUM(H56:H85)</f>
        <v>50386912.703999989</v>
      </c>
      <c r="I86" s="171"/>
    </row>
    <row r="87" spans="1:9">
      <c r="A87" s="15" t="s">
        <v>114</v>
      </c>
      <c r="B87" s="172">
        <v>60983131</v>
      </c>
      <c r="C87" s="172"/>
      <c r="D87" s="172">
        <f>B87*120%</f>
        <v>73179757.200000003</v>
      </c>
      <c r="E87" s="172"/>
      <c r="F87" s="172">
        <f>D87*120%</f>
        <v>87815708.640000001</v>
      </c>
      <c r="G87" s="172"/>
      <c r="H87" s="172">
        <f>F87*120%</f>
        <v>105378850.368</v>
      </c>
      <c r="I87" s="172"/>
    </row>
    <row r="88" spans="1:9">
      <c r="A88" s="15" t="s">
        <v>115</v>
      </c>
      <c r="B88" s="172">
        <v>59207274</v>
      </c>
      <c r="C88" s="172"/>
      <c r="D88" s="172">
        <f>B88*120%</f>
        <v>71048728.799999997</v>
      </c>
      <c r="E88" s="172"/>
      <c r="F88" s="172">
        <f>D88*120%</f>
        <v>85258474.559999987</v>
      </c>
      <c r="G88" s="172"/>
      <c r="H88" s="172">
        <f t="shared" ref="H88:H89" si="13">F88*120%</f>
        <v>102310169.47199999</v>
      </c>
      <c r="I88" s="172"/>
    </row>
    <row r="89" spans="1:9">
      <c r="A89" s="15" t="s">
        <v>116</v>
      </c>
      <c r="B89" s="172">
        <v>26949416</v>
      </c>
      <c r="C89" s="172"/>
      <c r="D89" s="172">
        <f>B89*120%</f>
        <v>32339299.199999999</v>
      </c>
      <c r="E89" s="172"/>
      <c r="F89" s="172">
        <f>D89*120%</f>
        <v>38807159.039999999</v>
      </c>
      <c r="G89" s="172"/>
      <c r="H89" s="172">
        <f t="shared" si="13"/>
        <v>46568590.847999997</v>
      </c>
      <c r="I89" s="172"/>
    </row>
    <row r="90" spans="1:9">
      <c r="A90" s="3" t="s">
        <v>121</v>
      </c>
      <c r="B90" s="171">
        <f>SUM(B87:B89)</f>
        <v>147139821</v>
      </c>
      <c r="C90" s="171"/>
      <c r="D90" s="171">
        <f>SUM(D87:D89)</f>
        <v>176567785.19999999</v>
      </c>
      <c r="E90" s="171"/>
      <c r="F90" s="171">
        <f>SUM(F87:F89)</f>
        <v>211881342.23999998</v>
      </c>
      <c r="G90" s="171"/>
      <c r="H90" s="171">
        <f>SUM(H87:H89)</f>
        <v>254257610.68799996</v>
      </c>
      <c r="I90" s="171"/>
    </row>
    <row r="91" spans="1:9">
      <c r="B91" s="24"/>
      <c r="C91" s="24"/>
      <c r="D91" s="24"/>
      <c r="E91" s="24"/>
      <c r="F91" s="24"/>
      <c r="G91" s="24"/>
      <c r="H91" s="24"/>
      <c r="I91" s="24"/>
    </row>
    <row r="92" spans="1:9">
      <c r="A92" s="3" t="s">
        <v>122</v>
      </c>
      <c r="B92" s="171">
        <f>B90+B86</f>
        <v>176298914</v>
      </c>
      <c r="C92" s="171"/>
      <c r="D92" s="171">
        <f t="shared" ref="D92" si="14">D90+D86</f>
        <v>211558696.79999998</v>
      </c>
      <c r="E92" s="171"/>
      <c r="F92" s="171">
        <f t="shared" ref="F92" si="15">F90+F86</f>
        <v>253870436.15999997</v>
      </c>
      <c r="G92" s="171"/>
      <c r="H92" s="171">
        <f t="shared" ref="H92" si="16">H90+H86</f>
        <v>304644523.39199996</v>
      </c>
      <c r="I92" s="171"/>
    </row>
  </sheetData>
  <mergeCells count="154">
    <mergeCell ref="J3:J4"/>
    <mergeCell ref="A41:B41"/>
    <mergeCell ref="B55:C55"/>
    <mergeCell ref="D55:E55"/>
    <mergeCell ref="F55:G55"/>
    <mergeCell ref="H55:I55"/>
    <mergeCell ref="B56:C56"/>
    <mergeCell ref="D56:E56"/>
    <mergeCell ref="F56:G56"/>
    <mergeCell ref="H56:I56"/>
    <mergeCell ref="A3:A4"/>
    <mergeCell ref="B3:B4"/>
    <mergeCell ref="C3:E3"/>
    <mergeCell ref="F3:I3"/>
    <mergeCell ref="B59:C59"/>
    <mergeCell ref="D59:E59"/>
    <mergeCell ref="F59:G59"/>
    <mergeCell ref="H59:I59"/>
    <mergeCell ref="B60:C60"/>
    <mergeCell ref="D60:E60"/>
    <mergeCell ref="F60:G60"/>
    <mergeCell ref="H60:I60"/>
    <mergeCell ref="B57:C57"/>
    <mergeCell ref="D57:E57"/>
    <mergeCell ref="F57:G57"/>
    <mergeCell ref="H57:I57"/>
    <mergeCell ref="B58:C58"/>
    <mergeCell ref="D58:E58"/>
    <mergeCell ref="F58:G58"/>
    <mergeCell ref="H58:I58"/>
    <mergeCell ref="B63:C63"/>
    <mergeCell ref="D63:E63"/>
    <mergeCell ref="F63:G63"/>
    <mergeCell ref="H63:I63"/>
    <mergeCell ref="B64:C64"/>
    <mergeCell ref="D64:E64"/>
    <mergeCell ref="F64:G64"/>
    <mergeCell ref="H64:I64"/>
    <mergeCell ref="B61:C61"/>
    <mergeCell ref="D61:E61"/>
    <mergeCell ref="F61:G61"/>
    <mergeCell ref="H61:I61"/>
    <mergeCell ref="B62:C62"/>
    <mergeCell ref="D62:E62"/>
    <mergeCell ref="F62:G62"/>
    <mergeCell ref="H62:I62"/>
    <mergeCell ref="B67:C67"/>
    <mergeCell ref="D67:E67"/>
    <mergeCell ref="F67:G67"/>
    <mergeCell ref="H67:I67"/>
    <mergeCell ref="B68:C68"/>
    <mergeCell ref="D68:E68"/>
    <mergeCell ref="F68:G68"/>
    <mergeCell ref="H68:I68"/>
    <mergeCell ref="B65:C65"/>
    <mergeCell ref="D65:E65"/>
    <mergeCell ref="F65:G65"/>
    <mergeCell ref="H65:I65"/>
    <mergeCell ref="B66:C66"/>
    <mergeCell ref="D66:E66"/>
    <mergeCell ref="F66:G66"/>
    <mergeCell ref="H66:I66"/>
    <mergeCell ref="B71:C71"/>
    <mergeCell ref="D71:E71"/>
    <mergeCell ref="F71:G71"/>
    <mergeCell ref="H71:I71"/>
    <mergeCell ref="B72:C72"/>
    <mergeCell ref="D72:E72"/>
    <mergeCell ref="F72:G72"/>
    <mergeCell ref="H72:I72"/>
    <mergeCell ref="B69:C69"/>
    <mergeCell ref="D69:E69"/>
    <mergeCell ref="F69:G69"/>
    <mergeCell ref="H69:I69"/>
    <mergeCell ref="B70:C70"/>
    <mergeCell ref="D70:E70"/>
    <mergeCell ref="F70:G70"/>
    <mergeCell ref="H70:I70"/>
    <mergeCell ref="B75:C75"/>
    <mergeCell ref="D75:E75"/>
    <mergeCell ref="F75:G75"/>
    <mergeCell ref="H75:I75"/>
    <mergeCell ref="B76:C76"/>
    <mergeCell ref="D76:E76"/>
    <mergeCell ref="F76:G76"/>
    <mergeCell ref="H76:I76"/>
    <mergeCell ref="B73:C73"/>
    <mergeCell ref="D73:E73"/>
    <mergeCell ref="F73:G73"/>
    <mergeCell ref="H73:I73"/>
    <mergeCell ref="B74:C74"/>
    <mergeCell ref="D74:E74"/>
    <mergeCell ref="F74:G74"/>
    <mergeCell ref="H74:I74"/>
    <mergeCell ref="B79:C79"/>
    <mergeCell ref="D79:E79"/>
    <mergeCell ref="F79:G79"/>
    <mergeCell ref="H79:I79"/>
    <mergeCell ref="B80:C80"/>
    <mergeCell ref="D80:E80"/>
    <mergeCell ref="F80:G80"/>
    <mergeCell ref="H80:I80"/>
    <mergeCell ref="B77:C77"/>
    <mergeCell ref="D77:E77"/>
    <mergeCell ref="F77:G77"/>
    <mergeCell ref="H77:I77"/>
    <mergeCell ref="B78:C78"/>
    <mergeCell ref="D78:E78"/>
    <mergeCell ref="F78:G78"/>
    <mergeCell ref="H78:I78"/>
    <mergeCell ref="B83:C83"/>
    <mergeCell ref="D83:E83"/>
    <mergeCell ref="F83:G83"/>
    <mergeCell ref="H83:I83"/>
    <mergeCell ref="B84:C84"/>
    <mergeCell ref="D84:E84"/>
    <mergeCell ref="F84:G84"/>
    <mergeCell ref="H84:I84"/>
    <mergeCell ref="B81:C81"/>
    <mergeCell ref="D81:E81"/>
    <mergeCell ref="F81:G81"/>
    <mergeCell ref="H81:I81"/>
    <mergeCell ref="B82:C82"/>
    <mergeCell ref="D82:E82"/>
    <mergeCell ref="F82:G82"/>
    <mergeCell ref="H82:I82"/>
    <mergeCell ref="B87:C87"/>
    <mergeCell ref="D87:E87"/>
    <mergeCell ref="F87:G87"/>
    <mergeCell ref="H87:I87"/>
    <mergeCell ref="B88:C88"/>
    <mergeCell ref="D88:E88"/>
    <mergeCell ref="F88:G88"/>
    <mergeCell ref="H88:I88"/>
    <mergeCell ref="B85:C85"/>
    <mergeCell ref="D85:E85"/>
    <mergeCell ref="F85:G85"/>
    <mergeCell ref="H85:I85"/>
    <mergeCell ref="B86:C86"/>
    <mergeCell ref="D86:E86"/>
    <mergeCell ref="F86:G86"/>
    <mergeCell ref="H86:I86"/>
    <mergeCell ref="B92:C92"/>
    <mergeCell ref="D92:E92"/>
    <mergeCell ref="F92:G92"/>
    <mergeCell ref="H92:I92"/>
    <mergeCell ref="B89:C89"/>
    <mergeCell ref="D89:E89"/>
    <mergeCell ref="F89:G89"/>
    <mergeCell ref="H89:I89"/>
    <mergeCell ref="B90:C90"/>
    <mergeCell ref="D90:E90"/>
    <mergeCell ref="F90:G90"/>
    <mergeCell ref="H90:I9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J29" sqref="J29"/>
    </sheetView>
  </sheetViews>
  <sheetFormatPr defaultRowHeight="15"/>
  <cols>
    <col min="1" max="1" width="31.25" customWidth="1"/>
    <col min="2" max="3" width="10.375" customWidth="1"/>
    <col min="4" max="4" width="8.875" customWidth="1"/>
    <col min="5" max="5" width="12" customWidth="1"/>
    <col min="6" max="6" width="11.875" customWidth="1"/>
    <col min="9" max="9" width="11.25" customWidth="1"/>
  </cols>
  <sheetData>
    <row r="1" spans="1:9">
      <c r="A1" t="s">
        <v>71</v>
      </c>
    </row>
    <row r="2" spans="1:9" ht="33.75" customHeight="1">
      <c r="A2" s="177" t="s">
        <v>72</v>
      </c>
      <c r="B2" s="43" t="s">
        <v>133</v>
      </c>
      <c r="C2" s="43" t="s">
        <v>134</v>
      </c>
      <c r="D2" s="180" t="s">
        <v>80</v>
      </c>
      <c r="E2" s="182" t="s">
        <v>139</v>
      </c>
      <c r="F2" s="184" t="s">
        <v>118</v>
      </c>
      <c r="G2" s="177" t="s">
        <v>119</v>
      </c>
      <c r="H2" s="177" t="s">
        <v>120</v>
      </c>
      <c r="I2" s="178" t="s">
        <v>137</v>
      </c>
    </row>
    <row r="3" spans="1:9" ht="26.25" customHeight="1">
      <c r="A3" s="177"/>
      <c r="B3" s="44"/>
      <c r="C3" s="44"/>
      <c r="D3" s="181"/>
      <c r="E3" s="183"/>
      <c r="F3" s="185"/>
      <c r="G3" s="177"/>
      <c r="H3" s="177"/>
      <c r="I3" s="179"/>
    </row>
    <row r="4" spans="1:9" ht="26.25" customHeight="1">
      <c r="A4" s="42">
        <v>1</v>
      </c>
      <c r="B4" s="44">
        <v>2</v>
      </c>
      <c r="C4" s="42">
        <v>3</v>
      </c>
      <c r="D4" s="44">
        <v>4</v>
      </c>
      <c r="E4" s="42">
        <v>5</v>
      </c>
      <c r="F4" s="44" t="s">
        <v>138</v>
      </c>
      <c r="G4" s="42" t="s">
        <v>144</v>
      </c>
      <c r="H4" s="44" t="s">
        <v>145</v>
      </c>
      <c r="I4" s="42" t="s">
        <v>146</v>
      </c>
    </row>
    <row r="5" spans="1:9">
      <c r="A5" s="15" t="s">
        <v>83</v>
      </c>
      <c r="B5" s="15">
        <v>18000</v>
      </c>
      <c r="C5" s="15">
        <v>1800</v>
      </c>
      <c r="D5" s="16">
        <v>3</v>
      </c>
      <c r="E5" s="16">
        <f t="shared" ref="E5:E26" si="0">D5*B5</f>
        <v>54000</v>
      </c>
      <c r="F5" s="16">
        <f t="shared" ref="F5:F26" si="1">E5*5</f>
        <v>270000</v>
      </c>
      <c r="G5" s="15">
        <f>F5*120%</f>
        <v>324000</v>
      </c>
      <c r="H5" s="15">
        <f>G5*120%</f>
        <v>388800</v>
      </c>
      <c r="I5" s="16">
        <f>SUM(F5:H5)</f>
        <v>982800</v>
      </c>
    </row>
    <row r="6" spans="1:9">
      <c r="A6" s="15" t="s">
        <v>84</v>
      </c>
      <c r="B6" s="15">
        <v>21500</v>
      </c>
      <c r="C6" s="15">
        <v>1800</v>
      </c>
      <c r="D6" s="16">
        <v>2</v>
      </c>
      <c r="E6" s="16">
        <f t="shared" si="0"/>
        <v>43000</v>
      </c>
      <c r="F6" s="16">
        <f t="shared" si="1"/>
        <v>215000</v>
      </c>
      <c r="G6" s="15">
        <f t="shared" ref="G6:H6" si="2">F6*120%</f>
        <v>258000</v>
      </c>
      <c r="H6" s="15">
        <f t="shared" si="2"/>
        <v>309600</v>
      </c>
      <c r="I6" s="16">
        <f t="shared" ref="I6:I27" si="3">SUM(F6:H6)</f>
        <v>782600</v>
      </c>
    </row>
    <row r="7" spans="1:9">
      <c r="A7" s="15" t="s">
        <v>141</v>
      </c>
      <c r="B7" s="15">
        <v>21500</v>
      </c>
      <c r="C7" s="15">
        <v>1800</v>
      </c>
      <c r="D7" s="16">
        <v>8</v>
      </c>
      <c r="E7" s="16">
        <f t="shared" si="0"/>
        <v>172000</v>
      </c>
      <c r="F7" s="16">
        <f t="shared" si="1"/>
        <v>860000</v>
      </c>
      <c r="G7" s="15">
        <f t="shared" ref="G7:H7" si="4">F7*120%</f>
        <v>1032000</v>
      </c>
      <c r="H7" s="15">
        <f t="shared" si="4"/>
        <v>1238400</v>
      </c>
      <c r="I7" s="16">
        <f t="shared" si="3"/>
        <v>3130400</v>
      </c>
    </row>
    <row r="8" spans="1:9">
      <c r="A8" s="15" t="s">
        <v>86</v>
      </c>
      <c r="B8" s="15">
        <v>24500</v>
      </c>
      <c r="C8" s="15">
        <v>1900</v>
      </c>
      <c r="D8" s="16">
        <v>9</v>
      </c>
      <c r="E8" s="16">
        <f t="shared" si="0"/>
        <v>220500</v>
      </c>
      <c r="F8" s="16">
        <f t="shared" si="1"/>
        <v>1102500</v>
      </c>
      <c r="G8" s="15">
        <f t="shared" ref="G8:H8" si="5">F8*120%</f>
        <v>1323000</v>
      </c>
      <c r="H8" s="15">
        <f t="shared" si="5"/>
        <v>1587600</v>
      </c>
      <c r="I8" s="16">
        <f t="shared" si="3"/>
        <v>4013100</v>
      </c>
    </row>
    <row r="9" spans="1:9">
      <c r="A9" s="15" t="s">
        <v>87</v>
      </c>
      <c r="B9" s="15">
        <v>31000</v>
      </c>
      <c r="C9" s="15">
        <v>2400</v>
      </c>
      <c r="D9" s="16">
        <v>4</v>
      </c>
      <c r="E9" s="16">
        <f t="shared" si="0"/>
        <v>124000</v>
      </c>
      <c r="F9" s="16">
        <f t="shared" si="1"/>
        <v>620000</v>
      </c>
      <c r="G9" s="15">
        <f t="shared" ref="G9:H10" si="6">F9*120%</f>
        <v>744000</v>
      </c>
      <c r="H9" s="15">
        <f t="shared" si="6"/>
        <v>892800</v>
      </c>
      <c r="I9" s="16">
        <f t="shared" si="3"/>
        <v>2256800</v>
      </c>
    </row>
    <row r="10" spans="1:9">
      <c r="A10" s="15" t="s">
        <v>143</v>
      </c>
      <c r="B10" s="15">
        <v>40000</v>
      </c>
      <c r="C10" s="15">
        <v>4200</v>
      </c>
      <c r="D10" s="16">
        <v>2</v>
      </c>
      <c r="E10" s="16">
        <f t="shared" si="0"/>
        <v>80000</v>
      </c>
      <c r="F10" s="16">
        <f t="shared" si="1"/>
        <v>400000</v>
      </c>
      <c r="G10" s="15">
        <f t="shared" si="6"/>
        <v>480000</v>
      </c>
      <c r="H10" s="15">
        <f t="shared" si="6"/>
        <v>576000</v>
      </c>
      <c r="I10" s="16">
        <f t="shared" si="3"/>
        <v>1456000</v>
      </c>
    </row>
    <row r="11" spans="1:9">
      <c r="A11" s="15" t="s">
        <v>88</v>
      </c>
      <c r="B11" s="15">
        <v>32500</v>
      </c>
      <c r="C11" s="15">
        <v>2800</v>
      </c>
      <c r="D11" s="16">
        <v>7</v>
      </c>
      <c r="E11" s="16">
        <f t="shared" si="0"/>
        <v>227500</v>
      </c>
      <c r="F11" s="16">
        <f t="shared" si="1"/>
        <v>1137500</v>
      </c>
      <c r="G11" s="15">
        <f t="shared" ref="G11:H11" si="7">F11*120%</f>
        <v>1365000</v>
      </c>
      <c r="H11" s="15">
        <f t="shared" si="7"/>
        <v>1638000</v>
      </c>
      <c r="I11" s="16">
        <f t="shared" si="3"/>
        <v>4140500</v>
      </c>
    </row>
    <row r="12" spans="1:9">
      <c r="A12" s="17" t="s">
        <v>90</v>
      </c>
      <c r="B12" s="15">
        <v>40000</v>
      </c>
      <c r="C12" s="15">
        <v>4200</v>
      </c>
      <c r="D12" s="16">
        <v>9</v>
      </c>
      <c r="E12" s="16">
        <f t="shared" si="0"/>
        <v>360000</v>
      </c>
      <c r="F12" s="16">
        <f t="shared" si="1"/>
        <v>1800000</v>
      </c>
      <c r="G12" s="15">
        <f t="shared" ref="G12:H12" si="8">F12*120%</f>
        <v>2160000</v>
      </c>
      <c r="H12" s="15">
        <f t="shared" si="8"/>
        <v>2592000</v>
      </c>
      <c r="I12" s="16">
        <f t="shared" si="3"/>
        <v>6552000</v>
      </c>
    </row>
    <row r="13" spans="1:9">
      <c r="A13" s="17" t="s">
        <v>91</v>
      </c>
      <c r="B13" s="15">
        <v>40000</v>
      </c>
      <c r="C13" s="15">
        <v>4600</v>
      </c>
      <c r="D13" s="16">
        <v>2</v>
      </c>
      <c r="E13" s="16">
        <f t="shared" si="0"/>
        <v>80000</v>
      </c>
      <c r="F13" s="16">
        <f t="shared" si="1"/>
        <v>400000</v>
      </c>
      <c r="G13" s="15">
        <f t="shared" ref="G13:H13" si="9">F13*120%</f>
        <v>480000</v>
      </c>
      <c r="H13" s="15">
        <f t="shared" si="9"/>
        <v>576000</v>
      </c>
      <c r="I13" s="16">
        <f t="shared" si="3"/>
        <v>1456000</v>
      </c>
    </row>
    <row r="14" spans="1:9">
      <c r="A14" s="17" t="s">
        <v>142</v>
      </c>
      <c r="B14" s="15">
        <v>47000</v>
      </c>
      <c r="C14" s="15">
        <v>4600</v>
      </c>
      <c r="D14" s="16">
        <v>4</v>
      </c>
      <c r="E14" s="16">
        <f t="shared" si="0"/>
        <v>188000</v>
      </c>
      <c r="F14" s="16">
        <f t="shared" si="1"/>
        <v>940000</v>
      </c>
      <c r="G14" s="15">
        <f t="shared" ref="G14:H14" si="10">F14*120%</f>
        <v>1128000</v>
      </c>
      <c r="H14" s="15">
        <f t="shared" si="10"/>
        <v>1353600</v>
      </c>
      <c r="I14" s="16">
        <f t="shared" si="3"/>
        <v>3421600</v>
      </c>
    </row>
    <row r="15" spans="1:9">
      <c r="A15" s="18" t="s">
        <v>97</v>
      </c>
      <c r="B15" s="15">
        <v>72000</v>
      </c>
      <c r="C15" s="15">
        <v>5400</v>
      </c>
      <c r="D15" s="16">
        <v>1</v>
      </c>
      <c r="E15" s="16">
        <f t="shared" si="0"/>
        <v>72000</v>
      </c>
      <c r="F15" s="16">
        <f t="shared" si="1"/>
        <v>360000</v>
      </c>
      <c r="G15" s="15">
        <f t="shared" ref="G15:H15" si="11">F15*120%</f>
        <v>432000</v>
      </c>
      <c r="H15" s="15">
        <f t="shared" si="11"/>
        <v>518400</v>
      </c>
      <c r="I15" s="16">
        <f t="shared" si="3"/>
        <v>1310400</v>
      </c>
    </row>
    <row r="16" spans="1:9">
      <c r="A16" s="18" t="s">
        <v>127</v>
      </c>
      <c r="B16" s="15">
        <v>130000</v>
      </c>
      <c r="C16" s="15">
        <v>8000</v>
      </c>
      <c r="D16" s="16">
        <v>1</v>
      </c>
      <c r="E16" s="16">
        <f t="shared" si="0"/>
        <v>130000</v>
      </c>
      <c r="F16" s="16">
        <f t="shared" si="1"/>
        <v>650000</v>
      </c>
      <c r="G16" s="15">
        <f t="shared" ref="G16:H16" si="12">F16*120%</f>
        <v>780000</v>
      </c>
      <c r="H16" s="15">
        <f t="shared" si="12"/>
        <v>936000</v>
      </c>
      <c r="I16" s="16">
        <f t="shared" si="3"/>
        <v>2366000</v>
      </c>
    </row>
    <row r="17" spans="1:9">
      <c r="A17" s="18" t="s">
        <v>126</v>
      </c>
      <c r="B17" s="15">
        <v>68000</v>
      </c>
      <c r="C17" s="15">
        <v>6000</v>
      </c>
      <c r="D17" s="16">
        <v>1</v>
      </c>
      <c r="E17" s="16">
        <f t="shared" si="0"/>
        <v>68000</v>
      </c>
      <c r="F17" s="16">
        <f t="shared" si="1"/>
        <v>340000</v>
      </c>
      <c r="G17" s="15">
        <f t="shared" ref="G17:H17" si="13">F17*120%</f>
        <v>408000</v>
      </c>
      <c r="H17" s="15">
        <f t="shared" si="13"/>
        <v>489600</v>
      </c>
      <c r="I17" s="16">
        <f t="shared" si="3"/>
        <v>1237600</v>
      </c>
    </row>
    <row r="18" spans="1:9">
      <c r="A18" s="18" t="s">
        <v>128</v>
      </c>
      <c r="B18" s="15">
        <v>66500</v>
      </c>
      <c r="C18" s="15">
        <v>5400</v>
      </c>
      <c r="D18" s="16">
        <v>1</v>
      </c>
      <c r="E18" s="16">
        <f t="shared" si="0"/>
        <v>66500</v>
      </c>
      <c r="F18" s="16">
        <f t="shared" si="1"/>
        <v>332500</v>
      </c>
      <c r="G18" s="15">
        <f t="shared" ref="G18:H18" si="14">F18*120%</f>
        <v>399000</v>
      </c>
      <c r="H18" s="15">
        <f t="shared" si="14"/>
        <v>478800</v>
      </c>
      <c r="I18" s="16">
        <f t="shared" si="3"/>
        <v>1210300</v>
      </c>
    </row>
    <row r="19" spans="1:9">
      <c r="A19" s="18" t="s">
        <v>129</v>
      </c>
      <c r="B19" s="15">
        <v>47000</v>
      </c>
      <c r="C19" s="15">
        <v>4200</v>
      </c>
      <c r="D19" s="16">
        <v>1</v>
      </c>
      <c r="E19" s="16">
        <f t="shared" si="0"/>
        <v>47000</v>
      </c>
      <c r="F19" s="16">
        <f t="shared" si="1"/>
        <v>235000</v>
      </c>
      <c r="G19" s="15">
        <f t="shared" ref="G19:H19" si="15">F19*120%</f>
        <v>282000</v>
      </c>
      <c r="H19" s="15">
        <f t="shared" si="15"/>
        <v>338400</v>
      </c>
      <c r="I19" s="16">
        <f t="shared" si="3"/>
        <v>855400</v>
      </c>
    </row>
    <row r="20" spans="1:9">
      <c r="A20" s="18" t="s">
        <v>103</v>
      </c>
      <c r="B20" s="15">
        <v>32000</v>
      </c>
      <c r="C20" s="15">
        <v>2800</v>
      </c>
      <c r="D20" s="16">
        <v>1</v>
      </c>
      <c r="E20" s="16">
        <f t="shared" si="0"/>
        <v>32000</v>
      </c>
      <c r="F20" s="16">
        <f t="shared" si="1"/>
        <v>160000</v>
      </c>
      <c r="G20" s="15">
        <f t="shared" ref="G20:H21" si="16">F20*120%</f>
        <v>192000</v>
      </c>
      <c r="H20" s="15">
        <f t="shared" si="16"/>
        <v>230400</v>
      </c>
      <c r="I20" s="16">
        <f t="shared" si="3"/>
        <v>582400</v>
      </c>
    </row>
    <row r="21" spans="1:9">
      <c r="A21" s="18" t="s">
        <v>140</v>
      </c>
      <c r="B21" s="15">
        <v>28000</v>
      </c>
      <c r="C21" s="15">
        <v>2000</v>
      </c>
      <c r="D21" s="16">
        <v>2</v>
      </c>
      <c r="E21" s="16">
        <f t="shared" si="0"/>
        <v>56000</v>
      </c>
      <c r="F21" s="16">
        <f t="shared" si="1"/>
        <v>280000</v>
      </c>
      <c r="G21" s="15">
        <f t="shared" si="16"/>
        <v>336000</v>
      </c>
      <c r="H21" s="15">
        <f t="shared" si="16"/>
        <v>403200</v>
      </c>
      <c r="I21" s="16">
        <f t="shared" si="3"/>
        <v>1019200</v>
      </c>
    </row>
    <row r="22" spans="1:9">
      <c r="A22" s="18" t="s">
        <v>132</v>
      </c>
      <c r="B22" s="15">
        <v>40000</v>
      </c>
      <c r="C22" s="15">
        <v>4200</v>
      </c>
      <c r="D22" s="16">
        <v>2</v>
      </c>
      <c r="E22" s="16">
        <f t="shared" si="0"/>
        <v>80000</v>
      </c>
      <c r="F22" s="16">
        <f t="shared" si="1"/>
        <v>400000</v>
      </c>
      <c r="G22" s="15">
        <f t="shared" ref="G22:H22" si="17">F22*120%</f>
        <v>480000</v>
      </c>
      <c r="H22" s="15">
        <f t="shared" si="17"/>
        <v>576000</v>
      </c>
      <c r="I22" s="16">
        <f t="shared" si="3"/>
        <v>1456000</v>
      </c>
    </row>
    <row r="23" spans="1:9">
      <c r="A23" s="18" t="s">
        <v>131</v>
      </c>
      <c r="B23" s="15">
        <v>47000</v>
      </c>
      <c r="C23" s="15">
        <v>4600</v>
      </c>
      <c r="D23" s="16">
        <v>1</v>
      </c>
      <c r="E23" s="16">
        <f t="shared" si="0"/>
        <v>47000</v>
      </c>
      <c r="F23" s="16">
        <f t="shared" si="1"/>
        <v>235000</v>
      </c>
      <c r="G23" s="15">
        <f t="shared" ref="G23:H23" si="18">F23*120%</f>
        <v>282000</v>
      </c>
      <c r="H23" s="15">
        <f t="shared" si="18"/>
        <v>338400</v>
      </c>
      <c r="I23" s="16">
        <f t="shared" si="3"/>
        <v>855400</v>
      </c>
    </row>
    <row r="24" spans="1:9">
      <c r="A24" s="18" t="s">
        <v>130</v>
      </c>
      <c r="B24" s="15">
        <v>32000</v>
      </c>
      <c r="C24" s="15">
        <v>2800</v>
      </c>
      <c r="D24" s="16">
        <v>1</v>
      </c>
      <c r="E24" s="16">
        <f t="shared" si="0"/>
        <v>32000</v>
      </c>
      <c r="F24" s="16">
        <f t="shared" si="1"/>
        <v>160000</v>
      </c>
      <c r="G24" s="15">
        <f t="shared" ref="G24:H24" si="19">F24*120%</f>
        <v>192000</v>
      </c>
      <c r="H24" s="15">
        <f t="shared" si="19"/>
        <v>230400</v>
      </c>
      <c r="I24" s="16">
        <f t="shared" si="3"/>
        <v>582400</v>
      </c>
    </row>
    <row r="25" spans="1:9">
      <c r="A25" s="18" t="s">
        <v>106</v>
      </c>
      <c r="B25" s="15">
        <v>21000</v>
      </c>
      <c r="C25" s="15">
        <v>1900</v>
      </c>
      <c r="D25" s="16">
        <v>2</v>
      </c>
      <c r="E25" s="16">
        <f t="shared" si="0"/>
        <v>42000</v>
      </c>
      <c r="F25" s="16">
        <f t="shared" si="1"/>
        <v>210000</v>
      </c>
      <c r="G25" s="15">
        <f t="shared" ref="G25:H25" si="20">F25*120%</f>
        <v>252000</v>
      </c>
      <c r="H25" s="15">
        <f t="shared" si="20"/>
        <v>302400</v>
      </c>
      <c r="I25" s="16">
        <f t="shared" si="3"/>
        <v>764400</v>
      </c>
    </row>
    <row r="26" spans="1:9">
      <c r="A26" s="18" t="s">
        <v>135</v>
      </c>
      <c r="B26" s="15">
        <v>28000</v>
      </c>
      <c r="C26" s="15">
        <v>2000</v>
      </c>
      <c r="D26" s="16">
        <v>8</v>
      </c>
      <c r="E26" s="16">
        <f t="shared" si="0"/>
        <v>224000</v>
      </c>
      <c r="F26" s="16">
        <f t="shared" si="1"/>
        <v>1120000</v>
      </c>
      <c r="G26" s="15">
        <f t="shared" ref="G26:H26" si="21">F26*120%</f>
        <v>1344000</v>
      </c>
      <c r="H26" s="15">
        <f t="shared" si="21"/>
        <v>1612800</v>
      </c>
      <c r="I26" s="16">
        <f t="shared" si="3"/>
        <v>4076800</v>
      </c>
    </row>
    <row r="27" spans="1:9">
      <c r="A27" s="3" t="s">
        <v>136</v>
      </c>
      <c r="B27" s="15"/>
      <c r="C27" s="15"/>
      <c r="D27" s="20">
        <f>SUM(D5:D26)</f>
        <v>72</v>
      </c>
      <c r="E27" s="21">
        <f>SUM(E5:E24)</f>
        <v>2179500</v>
      </c>
      <c r="F27" s="21">
        <f>SUM(F5:F24)</f>
        <v>10897500</v>
      </c>
      <c r="G27" s="3">
        <f t="shared" ref="G27:H27" si="22">F27*120%</f>
        <v>13077000</v>
      </c>
      <c r="H27" s="3">
        <f t="shared" si="22"/>
        <v>15692400</v>
      </c>
      <c r="I27" s="20">
        <f t="shared" si="3"/>
        <v>39666900</v>
      </c>
    </row>
  </sheetData>
  <mergeCells count="7">
    <mergeCell ref="I2:I3"/>
    <mergeCell ref="A2:A3"/>
    <mergeCell ref="D2:D3"/>
    <mergeCell ref="E2:E3"/>
    <mergeCell ref="F2:F3"/>
    <mergeCell ref="G2:G3"/>
    <mergeCell ref="H2:H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L21" sqref="L21"/>
    </sheetView>
  </sheetViews>
  <sheetFormatPr defaultRowHeight="15"/>
  <cols>
    <col min="2" max="2" width="46.875" customWidth="1"/>
    <col min="3" max="3" width="12.75" customWidth="1"/>
    <col min="4" max="4" width="13.625" customWidth="1"/>
    <col min="5" max="5" width="13.375" customWidth="1"/>
    <col min="6" max="6" width="13.875" customWidth="1"/>
    <col min="7" max="7" width="11.375" customWidth="1"/>
  </cols>
  <sheetData>
    <row r="1" spans="1:12" ht="18.75">
      <c r="B1" s="186" t="s">
        <v>148</v>
      </c>
      <c r="C1" s="186"/>
      <c r="D1" s="186"/>
      <c r="E1" s="45"/>
      <c r="F1" s="45"/>
      <c r="G1" s="45"/>
    </row>
    <row r="2" spans="1:12">
      <c r="A2" s="74" t="s">
        <v>149</v>
      </c>
      <c r="D2" s="45"/>
      <c r="E2" s="45"/>
      <c r="F2" s="46" t="s">
        <v>150</v>
      </c>
      <c r="G2" s="45"/>
    </row>
    <row r="3" spans="1:12" ht="31.5">
      <c r="A3" s="47" t="s">
        <v>151</v>
      </c>
      <c r="B3" s="47" t="s">
        <v>152</v>
      </c>
      <c r="C3" s="47" t="s">
        <v>185</v>
      </c>
      <c r="D3" s="47" t="s">
        <v>153</v>
      </c>
      <c r="E3" s="47" t="s">
        <v>154</v>
      </c>
      <c r="F3" s="47" t="s">
        <v>155</v>
      </c>
      <c r="G3" s="47" t="s">
        <v>78</v>
      </c>
    </row>
    <row r="4" spans="1:12" ht="15.75">
      <c r="A4" s="48">
        <v>1</v>
      </c>
      <c r="B4" s="48">
        <v>2</v>
      </c>
      <c r="C4" s="48"/>
      <c r="D4" s="49">
        <v>3</v>
      </c>
      <c r="E4" s="49">
        <v>4</v>
      </c>
      <c r="F4" s="49">
        <v>5</v>
      </c>
      <c r="G4" s="49">
        <v>6</v>
      </c>
    </row>
    <row r="5" spans="1:12" ht="15.75">
      <c r="A5" s="48"/>
      <c r="B5" s="187" t="s">
        <v>156</v>
      </c>
      <c r="C5" s="187"/>
      <c r="D5" s="187"/>
      <c r="E5" s="187"/>
      <c r="F5" s="187"/>
      <c r="G5" s="187"/>
    </row>
    <row r="6" spans="1:12" ht="18.75" customHeight="1">
      <c r="A6" s="54" t="s">
        <v>157</v>
      </c>
      <c r="B6" s="50" t="s">
        <v>158</v>
      </c>
      <c r="C6" s="50">
        <v>216.39</v>
      </c>
      <c r="D6" s="55">
        <f>C6*77.5%</f>
        <v>167.70224999999999</v>
      </c>
      <c r="E6" s="55">
        <f>C6*15%</f>
        <v>32.458499999999994</v>
      </c>
      <c r="F6" s="53">
        <f>C6*7.5%</f>
        <v>16.229249999999997</v>
      </c>
      <c r="G6" s="53">
        <f>SUM(D6:F6)</f>
        <v>216.39</v>
      </c>
    </row>
    <row r="7" spans="1:12" ht="20.25" customHeight="1">
      <c r="A7" s="54" t="s">
        <v>159</v>
      </c>
      <c r="B7" s="50" t="s">
        <v>160</v>
      </c>
      <c r="C7" s="50">
        <v>101.49</v>
      </c>
      <c r="D7" s="55">
        <f t="shared" ref="D7:D12" si="0">C7*77.5%</f>
        <v>78.654749999999993</v>
      </c>
      <c r="E7" s="55">
        <f t="shared" ref="E7:E12" si="1">C7*15%</f>
        <v>15.223499999999998</v>
      </c>
      <c r="F7" s="53">
        <f t="shared" ref="F7:F12" si="2">C7*7.5%</f>
        <v>7.6117499999999989</v>
      </c>
      <c r="G7" s="53">
        <f t="shared" ref="G7:G12" si="3">SUM(D7:F7)</f>
        <v>101.49</v>
      </c>
    </row>
    <row r="8" spans="1:12" ht="15" customHeight="1">
      <c r="A8" s="54" t="s">
        <v>161</v>
      </c>
      <c r="B8" s="50" t="s">
        <v>191</v>
      </c>
      <c r="C8" s="50">
        <v>5.54</v>
      </c>
      <c r="D8" s="55">
        <f t="shared" si="0"/>
        <v>4.2934999999999999</v>
      </c>
      <c r="E8" s="55">
        <f t="shared" si="1"/>
        <v>0.83099999999999996</v>
      </c>
      <c r="F8" s="53">
        <f t="shared" si="2"/>
        <v>0.41549999999999998</v>
      </c>
      <c r="G8" s="53">
        <f t="shared" si="3"/>
        <v>5.5399999999999991</v>
      </c>
    </row>
    <row r="9" spans="1:12" ht="20.25" customHeight="1">
      <c r="A9" s="54" t="s">
        <v>162</v>
      </c>
      <c r="B9" s="50" t="s">
        <v>163</v>
      </c>
      <c r="C9" s="50">
        <v>332.55</v>
      </c>
      <c r="D9" s="55">
        <f t="shared" si="0"/>
        <v>257.72624999999999</v>
      </c>
      <c r="E9" s="55">
        <f t="shared" si="1"/>
        <v>49.8825</v>
      </c>
      <c r="F9" s="53">
        <f t="shared" si="2"/>
        <v>24.94125</v>
      </c>
      <c r="G9" s="53">
        <f t="shared" si="3"/>
        <v>332.55</v>
      </c>
    </row>
    <row r="10" spans="1:12" ht="23.25" customHeight="1">
      <c r="A10" s="54" t="s">
        <v>164</v>
      </c>
      <c r="B10" s="50" t="s">
        <v>165</v>
      </c>
      <c r="C10" s="62">
        <v>129.31</v>
      </c>
      <c r="D10" s="55">
        <f t="shared" si="0"/>
        <v>100.21525000000001</v>
      </c>
      <c r="E10" s="55">
        <f t="shared" si="1"/>
        <v>19.3965</v>
      </c>
      <c r="F10" s="53">
        <f t="shared" si="2"/>
        <v>9.6982499999999998</v>
      </c>
      <c r="G10" s="53">
        <f t="shared" si="3"/>
        <v>129.31</v>
      </c>
    </row>
    <row r="11" spans="1:12" ht="34.5" customHeight="1">
      <c r="A11" s="54" t="s">
        <v>166</v>
      </c>
      <c r="B11" s="50" t="s">
        <v>167</v>
      </c>
      <c r="C11" s="50">
        <v>7640.52</v>
      </c>
      <c r="D11" s="55">
        <f t="shared" si="0"/>
        <v>5921.4030000000002</v>
      </c>
      <c r="E11" s="55">
        <f t="shared" si="1"/>
        <v>1146.078</v>
      </c>
      <c r="F11" s="53">
        <f t="shared" si="2"/>
        <v>573.03899999999999</v>
      </c>
      <c r="G11" s="53">
        <f t="shared" si="3"/>
        <v>7640.5199999999995</v>
      </c>
    </row>
    <row r="12" spans="1:12" ht="15.75">
      <c r="A12" s="47"/>
      <c r="B12" s="50" t="s">
        <v>168</v>
      </c>
      <c r="C12" s="65">
        <f>C6+C7+C8+C9+C10+C11</f>
        <v>8425.8000000000011</v>
      </c>
      <c r="D12" s="55">
        <f t="shared" si="0"/>
        <v>6529.9950000000008</v>
      </c>
      <c r="E12" s="55">
        <f t="shared" si="1"/>
        <v>1263.8700000000001</v>
      </c>
      <c r="F12" s="53">
        <f t="shared" si="2"/>
        <v>631.93500000000006</v>
      </c>
      <c r="G12" s="57">
        <f t="shared" si="3"/>
        <v>8425.8000000000011</v>
      </c>
    </row>
    <row r="13" spans="1:12" ht="20.25" customHeight="1">
      <c r="A13" s="47" t="s">
        <v>169</v>
      </c>
      <c r="B13" s="61" t="s">
        <v>186</v>
      </c>
      <c r="C13" s="59"/>
      <c r="D13" s="59"/>
      <c r="E13" s="59"/>
      <c r="F13" s="59"/>
      <c r="G13" s="60"/>
      <c r="L13" s="2"/>
    </row>
    <row r="14" spans="1:12" ht="15.75">
      <c r="A14" s="54"/>
      <c r="B14" s="50" t="s">
        <v>170</v>
      </c>
      <c r="C14" s="62">
        <v>288.22000000000003</v>
      </c>
      <c r="D14" s="51">
        <f>C14*77.5%</f>
        <v>223.37050000000002</v>
      </c>
      <c r="E14" s="51">
        <f>C14*15%</f>
        <v>43.233000000000004</v>
      </c>
      <c r="F14" s="52">
        <f>C14*7.5%</f>
        <v>21.616500000000002</v>
      </c>
      <c r="G14" s="53">
        <f>SUM(D14:F14)</f>
        <v>288.22000000000003</v>
      </c>
    </row>
    <row r="15" spans="1:12" ht="18" customHeight="1">
      <c r="A15" s="54"/>
      <c r="B15" s="50" t="s">
        <v>171</v>
      </c>
      <c r="C15" s="66">
        <f>C14</f>
        <v>288.22000000000003</v>
      </c>
      <c r="D15" s="51">
        <f>C15*77.5%</f>
        <v>223.37050000000002</v>
      </c>
      <c r="E15" s="51">
        <f>C15*15%</f>
        <v>43.233000000000004</v>
      </c>
      <c r="F15" s="52">
        <f>C15*7.5%</f>
        <v>21.616500000000002</v>
      </c>
      <c r="G15" s="57">
        <f>SUM(D15:F15)</f>
        <v>288.22000000000003</v>
      </c>
      <c r="J15" s="4"/>
    </row>
    <row r="16" spans="1:12" ht="15.75">
      <c r="A16" s="47" t="s">
        <v>172</v>
      </c>
      <c r="B16" s="187" t="s">
        <v>173</v>
      </c>
      <c r="C16" s="187"/>
      <c r="D16" s="187"/>
      <c r="E16" s="187"/>
      <c r="F16" s="187"/>
      <c r="G16" s="187"/>
    </row>
    <row r="17" spans="1:12" ht="35.25" customHeight="1">
      <c r="A17" s="54" t="s">
        <v>174</v>
      </c>
      <c r="B17" s="50" t="s">
        <v>175</v>
      </c>
      <c r="C17" s="50"/>
      <c r="D17" s="51"/>
      <c r="E17" s="51"/>
      <c r="F17" s="52"/>
      <c r="G17" s="52"/>
      <c r="J17" s="4"/>
    </row>
    <row r="18" spans="1:12" ht="20.25" customHeight="1">
      <c r="A18" s="54"/>
      <c r="B18" s="50" t="s">
        <v>176</v>
      </c>
      <c r="C18" s="50">
        <v>8407.24</v>
      </c>
      <c r="D18" s="55">
        <f>C18*77.5%</f>
        <v>6515.6109999999999</v>
      </c>
      <c r="E18" s="55">
        <f>C18*15%</f>
        <v>1261.086</v>
      </c>
      <c r="F18" s="53">
        <f>C18*7.5%</f>
        <v>630.54300000000001</v>
      </c>
      <c r="G18" s="53">
        <f>SUM(D18:F18)</f>
        <v>8407.24</v>
      </c>
      <c r="J18" s="4"/>
      <c r="K18" s="4"/>
      <c r="L18" s="4"/>
    </row>
    <row r="19" spans="1:12" ht="15.75">
      <c r="A19" s="54"/>
      <c r="B19" s="56" t="s">
        <v>177</v>
      </c>
      <c r="C19" s="56">
        <v>1955.77</v>
      </c>
      <c r="D19" s="55">
        <f>C19*77.5%</f>
        <v>1515.7217499999999</v>
      </c>
      <c r="E19" s="55">
        <f>C19*15%</f>
        <v>293.3655</v>
      </c>
      <c r="F19" s="53">
        <f>C19*7.5%</f>
        <v>146.68275</v>
      </c>
      <c r="G19" s="53">
        <f>SUM(D19:F19)</f>
        <v>1955.77</v>
      </c>
      <c r="L19" s="4"/>
    </row>
    <row r="20" spans="1:12" ht="33.75" customHeight="1">
      <c r="A20" s="54" t="s">
        <v>178</v>
      </c>
      <c r="B20" s="50" t="s">
        <v>179</v>
      </c>
      <c r="C20" s="50"/>
      <c r="D20" s="55"/>
      <c r="E20" s="55"/>
      <c r="F20" s="53"/>
      <c r="G20" s="53"/>
    </row>
    <row r="21" spans="1:12" ht="15.75" customHeight="1">
      <c r="A21" s="54"/>
      <c r="B21" s="50" t="s">
        <v>189</v>
      </c>
      <c r="C21" s="69">
        <v>1800.75</v>
      </c>
      <c r="D21" s="70">
        <f t="shared" ref="D21:D22" si="4">C21*77.5%</f>
        <v>1395.58125</v>
      </c>
      <c r="E21" s="70">
        <f t="shared" ref="E21:E22" si="5">C21*15%</f>
        <v>270.11250000000001</v>
      </c>
      <c r="F21" s="70">
        <f t="shared" ref="F21:F22" si="6">C21*7.5%</f>
        <v>135.05625000000001</v>
      </c>
      <c r="G21" s="70">
        <f t="shared" ref="G21:G22" si="7">SUM(D21:F21)</f>
        <v>1800.75</v>
      </c>
    </row>
    <row r="22" spans="1:12" ht="15.75">
      <c r="A22" s="15"/>
      <c r="B22" s="56" t="s">
        <v>177</v>
      </c>
      <c r="C22" s="56">
        <v>396.67</v>
      </c>
      <c r="D22" s="55">
        <f t="shared" si="4"/>
        <v>307.41925000000003</v>
      </c>
      <c r="E22" s="55">
        <f t="shared" si="5"/>
        <v>59.500500000000002</v>
      </c>
      <c r="F22" s="53">
        <f t="shared" si="6"/>
        <v>29.750250000000001</v>
      </c>
      <c r="G22" s="53">
        <f t="shared" si="7"/>
        <v>396.67</v>
      </c>
    </row>
    <row r="23" spans="1:12" ht="20.25" customHeight="1">
      <c r="A23" s="15"/>
      <c r="B23" s="58" t="s">
        <v>180</v>
      </c>
      <c r="C23" s="73">
        <f>C18+C19+C22+C21</f>
        <v>12560.43</v>
      </c>
      <c r="D23" s="35">
        <f>SUM(D18:D22)</f>
        <v>9734.3332499999997</v>
      </c>
      <c r="E23" s="35">
        <f>SUM(E18:E22)</f>
        <v>1884.0645000000002</v>
      </c>
      <c r="F23" s="35">
        <f>SUM(F18:F22)</f>
        <v>942.03225000000009</v>
      </c>
      <c r="G23" s="33">
        <f>SUM(D23:F23)</f>
        <v>12560.43</v>
      </c>
      <c r="L23" s="4"/>
    </row>
    <row r="24" spans="1:12" ht="15.75" customHeight="1">
      <c r="A24" s="78" t="s">
        <v>192</v>
      </c>
      <c r="B24" s="78"/>
      <c r="C24" s="78"/>
      <c r="D24" s="77"/>
      <c r="E24" s="67"/>
      <c r="F24" s="67"/>
      <c r="G24" s="67"/>
      <c r="L24" s="4"/>
    </row>
    <row r="25" spans="1:12" ht="15.75" customHeight="1">
      <c r="A25" s="78"/>
      <c r="B25" s="78"/>
      <c r="C25" s="78"/>
      <c r="D25" s="77"/>
      <c r="E25" s="67"/>
      <c r="F25" s="67"/>
      <c r="G25" s="67"/>
      <c r="L25" s="4"/>
    </row>
    <row r="26" spans="1:12" ht="41.25" customHeight="1">
      <c r="A26" s="47" t="s">
        <v>151</v>
      </c>
      <c r="B26" s="47" t="s">
        <v>152</v>
      </c>
      <c r="C26" s="47" t="s">
        <v>185</v>
      </c>
      <c r="D26" s="47" t="s">
        <v>153</v>
      </c>
      <c r="E26" s="47" t="s">
        <v>154</v>
      </c>
      <c r="F26" s="47" t="s">
        <v>155</v>
      </c>
      <c r="G26" s="47" t="s">
        <v>78</v>
      </c>
      <c r="L26" s="4"/>
    </row>
    <row r="27" spans="1:12" ht="21" customHeight="1">
      <c r="A27" s="48">
        <v>1</v>
      </c>
      <c r="B27" s="48">
        <v>2</v>
      </c>
      <c r="C27" s="48"/>
      <c r="D27" s="49">
        <v>3</v>
      </c>
      <c r="E27" s="49">
        <v>4</v>
      </c>
      <c r="F27" s="49">
        <v>5</v>
      </c>
      <c r="G27" s="49">
        <v>6</v>
      </c>
    </row>
    <row r="28" spans="1:12" ht="21" customHeight="1">
      <c r="A28" s="48" t="s">
        <v>181</v>
      </c>
      <c r="B28" s="47" t="s">
        <v>190</v>
      </c>
      <c r="C28" s="48"/>
      <c r="D28" s="49"/>
      <c r="E28" s="49"/>
      <c r="F28" s="49"/>
      <c r="G28" s="49"/>
    </row>
    <row r="29" spans="1:12" ht="15.75">
      <c r="A29" s="54" t="s">
        <v>174</v>
      </c>
      <c r="B29" s="50" t="s">
        <v>188</v>
      </c>
      <c r="C29" s="62">
        <v>0</v>
      </c>
      <c r="D29" s="55">
        <f>C29*77.5%</f>
        <v>0</v>
      </c>
      <c r="E29" s="55">
        <f>C29*15%</f>
        <v>0</v>
      </c>
      <c r="F29" s="53">
        <f>C29*7.5%</f>
        <v>0</v>
      </c>
      <c r="G29" s="53">
        <f>SUM(D29:F29)</f>
        <v>0</v>
      </c>
    </row>
    <row r="30" spans="1:12" ht="15.75">
      <c r="A30" s="54" t="s">
        <v>178</v>
      </c>
      <c r="B30" s="50" t="s">
        <v>182</v>
      </c>
      <c r="C30" s="50">
        <v>1621.72</v>
      </c>
      <c r="D30" s="55">
        <f t="shared" ref="D30:D33" si="8">C30*77.5%</f>
        <v>1256.8330000000001</v>
      </c>
      <c r="E30" s="55">
        <f t="shared" ref="E30:E33" si="9">C30*15%</f>
        <v>243.25799999999998</v>
      </c>
      <c r="F30" s="53">
        <f t="shared" ref="F30:F33" si="10">C30*7.5%</f>
        <v>121.62899999999999</v>
      </c>
      <c r="G30" s="53">
        <f t="shared" ref="G30:G33" si="11">SUM(D30:F30)</f>
        <v>1621.72</v>
      </c>
    </row>
    <row r="31" spans="1:12" ht="32.25" customHeight="1">
      <c r="A31" s="54" t="s">
        <v>161</v>
      </c>
      <c r="B31" s="50" t="s">
        <v>183</v>
      </c>
      <c r="C31" s="71">
        <v>3885.46</v>
      </c>
      <c r="D31" s="70">
        <f t="shared" si="8"/>
        <v>3011.2315000000003</v>
      </c>
      <c r="E31" s="70">
        <f t="shared" si="9"/>
        <v>582.81899999999996</v>
      </c>
      <c r="F31" s="70">
        <f t="shared" si="10"/>
        <v>291.40949999999998</v>
      </c>
      <c r="G31" s="70">
        <f t="shared" si="11"/>
        <v>3885.46</v>
      </c>
    </row>
    <row r="32" spans="1:12" ht="58.5" customHeight="1">
      <c r="A32" s="54" t="s">
        <v>162</v>
      </c>
      <c r="B32" s="50" t="s">
        <v>194</v>
      </c>
      <c r="C32" s="71">
        <v>3218.37</v>
      </c>
      <c r="D32" s="70">
        <f t="shared" si="8"/>
        <v>2494.23675</v>
      </c>
      <c r="E32" s="70">
        <f t="shared" si="9"/>
        <v>482.75549999999998</v>
      </c>
      <c r="F32" s="70">
        <f t="shared" si="10"/>
        <v>241.37774999999999</v>
      </c>
      <c r="G32" s="70">
        <f t="shared" si="11"/>
        <v>3218.3700000000003</v>
      </c>
    </row>
    <row r="33" spans="1:7" ht="15.75">
      <c r="A33" s="15"/>
      <c r="B33" s="58" t="s">
        <v>184</v>
      </c>
      <c r="C33" s="82">
        <f>SUM(C29:C32)</f>
        <v>8725.5499999999993</v>
      </c>
      <c r="D33" s="55">
        <f t="shared" si="8"/>
        <v>6762.3012499999995</v>
      </c>
      <c r="E33" s="55">
        <f t="shared" si="9"/>
        <v>1308.8324999999998</v>
      </c>
      <c r="F33" s="53">
        <f t="shared" si="10"/>
        <v>654.41624999999988</v>
      </c>
      <c r="G33" s="57">
        <f t="shared" si="11"/>
        <v>8725.5499999999993</v>
      </c>
    </row>
    <row r="34" spans="1:7" ht="19.5" customHeight="1">
      <c r="A34" s="15"/>
      <c r="B34" s="58" t="s">
        <v>204</v>
      </c>
      <c r="C34" s="73">
        <f>C12+C15+C23+C33</f>
        <v>30000</v>
      </c>
      <c r="D34" s="72">
        <f>D12+D15+D23+D33</f>
        <v>23250</v>
      </c>
      <c r="E34" s="72">
        <f>E12+E15+E23+E33</f>
        <v>4500</v>
      </c>
      <c r="F34" s="72">
        <f>F12+F15+F23+F33</f>
        <v>2250</v>
      </c>
      <c r="G34" s="33">
        <f>G12+G15+G23+G33</f>
        <v>30000</v>
      </c>
    </row>
    <row r="35" spans="1:7" ht="15.75">
      <c r="A35" s="85" t="s">
        <v>206</v>
      </c>
      <c r="B35" s="68" t="s">
        <v>203</v>
      </c>
    </row>
    <row r="36" spans="1:7" ht="15.75">
      <c r="A36" s="84" t="s">
        <v>174</v>
      </c>
      <c r="B36" s="83" t="s">
        <v>205</v>
      </c>
      <c r="C36" s="6">
        <v>70000</v>
      </c>
      <c r="D36" s="6">
        <f>C36*77.5%</f>
        <v>54250</v>
      </c>
      <c r="E36" s="6">
        <f>C36*15%</f>
        <v>10500</v>
      </c>
      <c r="F36" s="6">
        <f>C36*7.5%</f>
        <v>5250</v>
      </c>
      <c r="G36" s="6">
        <f>D36+E36+F36</f>
        <v>70000</v>
      </c>
    </row>
    <row r="37" spans="1:7" ht="78.75">
      <c r="A37" s="54" t="s">
        <v>178</v>
      </c>
      <c r="B37" s="50" t="s">
        <v>193</v>
      </c>
      <c r="C37" s="69">
        <v>8500</v>
      </c>
      <c r="D37" s="70">
        <f t="shared" ref="D37" si="12">C37*77.5%</f>
        <v>6587.5</v>
      </c>
      <c r="E37" s="70">
        <f t="shared" ref="E37" si="13">C37*15%</f>
        <v>1275</v>
      </c>
      <c r="F37" s="70">
        <f t="shared" ref="F37" si="14">C37*7.5%</f>
        <v>637.5</v>
      </c>
      <c r="G37" s="70">
        <f t="shared" ref="G37" si="15">SUM(D37:F37)</f>
        <v>8500</v>
      </c>
    </row>
    <row r="38" spans="1:7" ht="15.75">
      <c r="A38" s="15"/>
      <c r="B38" s="83" t="s">
        <v>207</v>
      </c>
      <c r="C38" s="6">
        <f>C36+C37</f>
        <v>78500</v>
      </c>
      <c r="D38" s="6">
        <f t="shared" ref="D38:G38" si="16">D36+D37</f>
        <v>60837.5</v>
      </c>
      <c r="E38" s="6">
        <f t="shared" si="16"/>
        <v>11775</v>
      </c>
      <c r="F38" s="6">
        <f t="shared" si="16"/>
        <v>5887.5</v>
      </c>
      <c r="G38" s="6">
        <f t="shared" si="16"/>
        <v>78500</v>
      </c>
    </row>
    <row r="39" spans="1:7" ht="15.75">
      <c r="A39" s="188" t="s">
        <v>208</v>
      </c>
      <c r="B39" s="189"/>
      <c r="C39" s="10">
        <f>C34+C38</f>
        <v>108500</v>
      </c>
      <c r="D39" s="10">
        <f t="shared" ref="D39:G39" si="17">D34+D38</f>
        <v>84087.5</v>
      </c>
      <c r="E39" s="10">
        <f t="shared" si="17"/>
        <v>16275</v>
      </c>
      <c r="F39" s="10">
        <f t="shared" si="17"/>
        <v>8137.5</v>
      </c>
      <c r="G39" s="10">
        <f t="shared" si="17"/>
        <v>108500</v>
      </c>
    </row>
  </sheetData>
  <mergeCells count="4">
    <mergeCell ref="B1:D1"/>
    <mergeCell ref="B5:G5"/>
    <mergeCell ref="B16:G16"/>
    <mergeCell ref="A39:B3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year wise allocation</vt:lpstr>
      <vt:lpstr>estimates for salary</vt:lpstr>
      <vt:lpstr>New NT post provision</vt:lpstr>
      <vt:lpstr>allocation within 300crore</vt:lpstr>
      <vt:lpstr>'year wise allocation'!Print_Titles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chandann</dc:creator>
  <cp:lastModifiedBy>Prava Mukhia</cp:lastModifiedBy>
  <cp:lastPrinted>2016-09-08T06:09:00Z</cp:lastPrinted>
  <dcterms:created xsi:type="dcterms:W3CDTF">2013-03-16T15:38:13Z</dcterms:created>
  <dcterms:modified xsi:type="dcterms:W3CDTF">2016-09-13T04:51:58Z</dcterms:modified>
</cp:coreProperties>
</file>